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GST Return" sheetId="9" r:id="rId3"/>
    <sheet name="Funders" sheetId="10" r:id="rId4"/>
    <sheet name="Journal" sheetId="5" r:id="rId5"/>
    <sheet name="Income St" sheetId="6" r:id="rId6"/>
    <sheet name="Balance Sh" sheetId="7" r:id="rId7"/>
    <sheet name="Assets" sheetId="8" r:id="rId8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F78" i="2" l="1"/>
  <c r="F21" i="7" l="1"/>
  <c r="F22" i="7"/>
  <c r="F23" i="7"/>
  <c r="F24" i="7"/>
  <c r="F25" i="7"/>
  <c r="F26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G3" i="2"/>
  <c r="H3" i="2"/>
  <c r="I3" i="2"/>
  <c r="J3" i="2"/>
  <c r="K3" i="2"/>
  <c r="L3" i="2"/>
  <c r="M3" i="2"/>
  <c r="N3" i="2"/>
  <c r="O3" i="2"/>
  <c r="P3" i="2"/>
  <c r="Q3" i="2"/>
  <c r="R3" i="2"/>
  <c r="G4" i="2"/>
  <c r="H4" i="2"/>
  <c r="I4" i="2"/>
  <c r="J4" i="2"/>
  <c r="K4" i="2"/>
  <c r="L4" i="2"/>
  <c r="M4" i="2"/>
  <c r="N4" i="2"/>
  <c r="O4" i="2"/>
  <c r="P4" i="2"/>
  <c r="Q4" i="2"/>
  <c r="R4" i="2"/>
  <c r="G5" i="2"/>
  <c r="H5" i="2"/>
  <c r="I5" i="2"/>
  <c r="J5" i="2"/>
  <c r="K5" i="2"/>
  <c r="L5" i="2"/>
  <c r="M5" i="2"/>
  <c r="N5" i="2"/>
  <c r="O5" i="2"/>
  <c r="P5" i="2"/>
  <c r="Q5" i="2"/>
  <c r="R5" i="2"/>
  <c r="G6" i="2"/>
  <c r="H6" i="2"/>
  <c r="I6" i="2"/>
  <c r="J6" i="2"/>
  <c r="K6" i="2"/>
  <c r="L6" i="2"/>
  <c r="M6" i="2"/>
  <c r="N6" i="2"/>
  <c r="O6" i="2"/>
  <c r="P6" i="2"/>
  <c r="Q6" i="2"/>
  <c r="R6" i="2"/>
  <c r="G7" i="2"/>
  <c r="H7" i="2"/>
  <c r="I7" i="2"/>
  <c r="J7" i="2"/>
  <c r="K7" i="2"/>
  <c r="L7" i="2"/>
  <c r="M7" i="2"/>
  <c r="N7" i="2"/>
  <c r="O7" i="2"/>
  <c r="P7" i="2"/>
  <c r="Q7" i="2"/>
  <c r="R7" i="2"/>
  <c r="G8" i="2"/>
  <c r="J8" i="2"/>
  <c r="K8" i="2"/>
  <c r="L8" i="2"/>
  <c r="M8" i="2"/>
  <c r="N8" i="2"/>
  <c r="O8" i="2"/>
  <c r="P8" i="2"/>
  <c r="Q8" i="2"/>
  <c r="R8" i="2"/>
  <c r="G9" i="2"/>
  <c r="H9" i="2"/>
  <c r="I9" i="2"/>
  <c r="J9" i="2"/>
  <c r="K9" i="2"/>
  <c r="L9" i="2"/>
  <c r="M9" i="2"/>
  <c r="N9" i="2"/>
  <c r="O9" i="2"/>
  <c r="P9" i="2"/>
  <c r="Q9" i="2"/>
  <c r="R9" i="2"/>
  <c r="G10" i="2"/>
  <c r="H10" i="2"/>
  <c r="I10" i="2"/>
  <c r="J10" i="2"/>
  <c r="K10" i="2"/>
  <c r="L10" i="2"/>
  <c r="M10" i="2"/>
  <c r="N10" i="2"/>
  <c r="O10" i="2"/>
  <c r="P10" i="2"/>
  <c r="Q10" i="2"/>
  <c r="R10" i="2"/>
  <c r="G11" i="2"/>
  <c r="H11" i="2"/>
  <c r="I11" i="2"/>
  <c r="J11" i="2"/>
  <c r="K11" i="2"/>
  <c r="L11" i="2"/>
  <c r="M11" i="2"/>
  <c r="N11" i="2"/>
  <c r="O11" i="2"/>
  <c r="P11" i="2"/>
  <c r="Q11" i="2"/>
  <c r="R11" i="2"/>
  <c r="G12" i="2"/>
  <c r="H12" i="2"/>
  <c r="I12" i="2"/>
  <c r="J12" i="2"/>
  <c r="K12" i="2"/>
  <c r="L12" i="2"/>
  <c r="M12" i="2"/>
  <c r="N12" i="2"/>
  <c r="O12" i="2"/>
  <c r="P12" i="2"/>
  <c r="Q12" i="2"/>
  <c r="R12" i="2"/>
  <c r="G13" i="2"/>
  <c r="H13" i="2"/>
  <c r="I13" i="2"/>
  <c r="J13" i="2"/>
  <c r="K13" i="2"/>
  <c r="L13" i="2"/>
  <c r="M13" i="2"/>
  <c r="N13" i="2"/>
  <c r="O13" i="2"/>
  <c r="P13" i="2"/>
  <c r="Q13" i="2"/>
  <c r="R13" i="2"/>
  <c r="G14" i="2"/>
  <c r="H14" i="2"/>
  <c r="I14" i="2"/>
  <c r="J14" i="2"/>
  <c r="K14" i="2"/>
  <c r="L14" i="2"/>
  <c r="M14" i="2"/>
  <c r="N14" i="2"/>
  <c r="O14" i="2"/>
  <c r="P14" i="2"/>
  <c r="Q14" i="2"/>
  <c r="R14" i="2"/>
  <c r="G15" i="2"/>
  <c r="H15" i="2"/>
  <c r="I15" i="2"/>
  <c r="J15" i="2"/>
  <c r="K15" i="2"/>
  <c r="L15" i="2"/>
  <c r="M15" i="2"/>
  <c r="N15" i="2"/>
  <c r="O15" i="2"/>
  <c r="P15" i="2"/>
  <c r="Q15" i="2"/>
  <c r="R15" i="2"/>
  <c r="G16" i="2"/>
  <c r="H16" i="2"/>
  <c r="I16" i="2"/>
  <c r="J16" i="2"/>
  <c r="K16" i="2"/>
  <c r="L16" i="2"/>
  <c r="M16" i="2"/>
  <c r="N16" i="2"/>
  <c r="O16" i="2"/>
  <c r="P16" i="2"/>
  <c r="Q16" i="2"/>
  <c r="R16" i="2"/>
  <c r="G17" i="2"/>
  <c r="H17" i="2"/>
  <c r="I17" i="2"/>
  <c r="J17" i="2"/>
  <c r="K17" i="2"/>
  <c r="L17" i="2"/>
  <c r="M17" i="2"/>
  <c r="N17" i="2"/>
  <c r="O17" i="2"/>
  <c r="P17" i="2"/>
  <c r="Q17" i="2"/>
  <c r="R17" i="2"/>
  <c r="G18" i="2"/>
  <c r="H18" i="2"/>
  <c r="I18" i="2"/>
  <c r="J18" i="2"/>
  <c r="K18" i="2"/>
  <c r="L18" i="2"/>
  <c r="M18" i="2"/>
  <c r="N18" i="2"/>
  <c r="O18" i="2"/>
  <c r="P18" i="2"/>
  <c r="Q18" i="2"/>
  <c r="R18" i="2"/>
  <c r="G19" i="2"/>
  <c r="H19" i="2"/>
  <c r="I19" i="2"/>
  <c r="J19" i="2"/>
  <c r="K19" i="2"/>
  <c r="L19" i="2"/>
  <c r="M19" i="2"/>
  <c r="N19" i="2"/>
  <c r="O19" i="2"/>
  <c r="P19" i="2"/>
  <c r="Q19" i="2"/>
  <c r="R19" i="2"/>
  <c r="G20" i="2"/>
  <c r="H20" i="2"/>
  <c r="I20" i="2"/>
  <c r="J20" i="2"/>
  <c r="K20" i="2"/>
  <c r="L20" i="2"/>
  <c r="M20" i="2"/>
  <c r="N20" i="2"/>
  <c r="O20" i="2"/>
  <c r="P20" i="2"/>
  <c r="Q20" i="2"/>
  <c r="R20" i="2"/>
  <c r="G21" i="2"/>
  <c r="H21" i="2"/>
  <c r="I21" i="2"/>
  <c r="J21" i="2"/>
  <c r="K21" i="2"/>
  <c r="L21" i="2"/>
  <c r="M21" i="2"/>
  <c r="N21" i="2"/>
  <c r="O21" i="2"/>
  <c r="P21" i="2"/>
  <c r="Q21" i="2"/>
  <c r="R21" i="2"/>
  <c r="G22" i="2"/>
  <c r="H22" i="2"/>
  <c r="I22" i="2"/>
  <c r="J22" i="2"/>
  <c r="K22" i="2"/>
  <c r="L22" i="2"/>
  <c r="M22" i="2"/>
  <c r="N22" i="2"/>
  <c r="O22" i="2"/>
  <c r="P22" i="2"/>
  <c r="Q22" i="2"/>
  <c r="R22" i="2"/>
  <c r="G23" i="2"/>
  <c r="H23" i="2"/>
  <c r="I23" i="2"/>
  <c r="J23" i="2"/>
  <c r="K23" i="2"/>
  <c r="L23" i="2"/>
  <c r="M23" i="2"/>
  <c r="N23" i="2"/>
  <c r="O23" i="2"/>
  <c r="P23" i="2"/>
  <c r="Q23" i="2"/>
  <c r="R23" i="2"/>
  <c r="G24" i="2"/>
  <c r="H24" i="2"/>
  <c r="I24" i="2"/>
  <c r="J24" i="2"/>
  <c r="K24" i="2"/>
  <c r="L24" i="2"/>
  <c r="M24" i="2"/>
  <c r="N24" i="2"/>
  <c r="O24" i="2"/>
  <c r="P24" i="2"/>
  <c r="Q24" i="2"/>
  <c r="R24" i="2"/>
  <c r="G25" i="2"/>
  <c r="H25" i="2"/>
  <c r="I25" i="2"/>
  <c r="J25" i="2"/>
  <c r="K25" i="2"/>
  <c r="L25" i="2"/>
  <c r="M25" i="2"/>
  <c r="N25" i="2"/>
  <c r="O25" i="2"/>
  <c r="P25" i="2"/>
  <c r="Q25" i="2"/>
  <c r="R25" i="2"/>
  <c r="G26" i="2"/>
  <c r="H26" i="2"/>
  <c r="I26" i="2"/>
  <c r="J26" i="2"/>
  <c r="K26" i="2"/>
  <c r="L26" i="2"/>
  <c r="M26" i="2"/>
  <c r="N26" i="2"/>
  <c r="O26" i="2"/>
  <c r="P26" i="2"/>
  <c r="Q26" i="2"/>
  <c r="R26" i="2"/>
  <c r="G27" i="2"/>
  <c r="H27" i="2"/>
  <c r="I27" i="2"/>
  <c r="J27" i="2"/>
  <c r="K27" i="2"/>
  <c r="L27" i="2"/>
  <c r="M27" i="2"/>
  <c r="N27" i="2"/>
  <c r="O27" i="2"/>
  <c r="P27" i="2"/>
  <c r="Q27" i="2"/>
  <c r="R27" i="2"/>
  <c r="G28" i="2"/>
  <c r="H28" i="2"/>
  <c r="I28" i="2"/>
  <c r="J28" i="2"/>
  <c r="K28" i="2"/>
  <c r="L28" i="2"/>
  <c r="M28" i="2"/>
  <c r="N28" i="2"/>
  <c r="O28" i="2"/>
  <c r="P28" i="2"/>
  <c r="Q28" i="2"/>
  <c r="R28" i="2"/>
  <c r="G29" i="2"/>
  <c r="H29" i="2"/>
  <c r="I29" i="2"/>
  <c r="J29" i="2"/>
  <c r="K29" i="2"/>
  <c r="L29" i="2"/>
  <c r="M29" i="2"/>
  <c r="N29" i="2"/>
  <c r="O29" i="2"/>
  <c r="P29" i="2"/>
  <c r="Q29" i="2"/>
  <c r="R29" i="2"/>
  <c r="G30" i="2"/>
  <c r="H30" i="2"/>
  <c r="I30" i="2"/>
  <c r="J30" i="2"/>
  <c r="K30" i="2"/>
  <c r="L30" i="2"/>
  <c r="M30" i="2"/>
  <c r="N30" i="2"/>
  <c r="O30" i="2"/>
  <c r="P30" i="2"/>
  <c r="Q30" i="2"/>
  <c r="R30" i="2"/>
  <c r="G31" i="2"/>
  <c r="H31" i="2"/>
  <c r="I31" i="2"/>
  <c r="J31" i="2"/>
  <c r="K31" i="2"/>
  <c r="L31" i="2"/>
  <c r="M31" i="2"/>
  <c r="N31" i="2"/>
  <c r="O31" i="2"/>
  <c r="P31" i="2"/>
  <c r="Q31" i="2"/>
  <c r="R31" i="2"/>
  <c r="G32" i="2"/>
  <c r="H32" i="2"/>
  <c r="I32" i="2"/>
  <c r="J32" i="2"/>
  <c r="K32" i="2"/>
  <c r="L32" i="2"/>
  <c r="M32" i="2"/>
  <c r="N32" i="2"/>
  <c r="O32" i="2"/>
  <c r="P32" i="2"/>
  <c r="Q32" i="2"/>
  <c r="R32" i="2"/>
  <c r="G33" i="2"/>
  <c r="H33" i="2"/>
  <c r="I33" i="2"/>
  <c r="J33" i="2"/>
  <c r="K33" i="2"/>
  <c r="L33" i="2"/>
  <c r="M33" i="2"/>
  <c r="N33" i="2"/>
  <c r="O33" i="2"/>
  <c r="P33" i="2"/>
  <c r="Q33" i="2"/>
  <c r="R33" i="2"/>
  <c r="G34" i="2"/>
  <c r="H34" i="2"/>
  <c r="I34" i="2"/>
  <c r="J34" i="2"/>
  <c r="K34" i="2"/>
  <c r="L34" i="2"/>
  <c r="M34" i="2"/>
  <c r="N34" i="2"/>
  <c r="O34" i="2"/>
  <c r="P34" i="2"/>
  <c r="Q34" i="2"/>
  <c r="R34" i="2"/>
  <c r="G35" i="2"/>
  <c r="I35" i="2"/>
  <c r="J35" i="2"/>
  <c r="K35" i="2"/>
  <c r="L35" i="2"/>
  <c r="M35" i="2"/>
  <c r="N35" i="2"/>
  <c r="O35" i="2"/>
  <c r="P35" i="2"/>
  <c r="Q35" i="2"/>
  <c r="R35" i="2"/>
  <c r="G36" i="2"/>
  <c r="H36" i="2"/>
  <c r="I36" i="2"/>
  <c r="J36" i="2"/>
  <c r="K36" i="2"/>
  <c r="L36" i="2"/>
  <c r="M36" i="2"/>
  <c r="N36" i="2"/>
  <c r="O36" i="2"/>
  <c r="P36" i="2"/>
  <c r="Q36" i="2"/>
  <c r="R36" i="2"/>
  <c r="G37" i="2"/>
  <c r="H37" i="2"/>
  <c r="I37" i="2"/>
  <c r="J37" i="2"/>
  <c r="K37" i="2"/>
  <c r="L37" i="2"/>
  <c r="M37" i="2"/>
  <c r="N37" i="2"/>
  <c r="O37" i="2"/>
  <c r="P37" i="2"/>
  <c r="Q37" i="2"/>
  <c r="R37" i="2"/>
  <c r="G38" i="2"/>
  <c r="H38" i="2"/>
  <c r="I38" i="2"/>
  <c r="J38" i="2"/>
  <c r="K38" i="2"/>
  <c r="L38" i="2"/>
  <c r="M38" i="2"/>
  <c r="N38" i="2"/>
  <c r="O38" i="2"/>
  <c r="P38" i="2"/>
  <c r="Q38" i="2"/>
  <c r="R38" i="2"/>
  <c r="G39" i="2"/>
  <c r="H39" i="2"/>
  <c r="I39" i="2"/>
  <c r="J39" i="2"/>
  <c r="K39" i="2"/>
  <c r="L39" i="2"/>
  <c r="M39" i="2"/>
  <c r="N39" i="2"/>
  <c r="O39" i="2"/>
  <c r="P39" i="2"/>
  <c r="Q39" i="2"/>
  <c r="R39" i="2"/>
  <c r="G40" i="2"/>
  <c r="H40" i="2"/>
  <c r="I40" i="2"/>
  <c r="J40" i="2"/>
  <c r="K40" i="2"/>
  <c r="L40" i="2"/>
  <c r="M40" i="2"/>
  <c r="N40" i="2"/>
  <c r="O40" i="2"/>
  <c r="P40" i="2"/>
  <c r="Q40" i="2"/>
  <c r="R40" i="2"/>
  <c r="G41" i="2"/>
  <c r="H41" i="2"/>
  <c r="I41" i="2"/>
  <c r="J41" i="2"/>
  <c r="K41" i="2"/>
  <c r="L41" i="2"/>
  <c r="M41" i="2"/>
  <c r="N41" i="2"/>
  <c r="O41" i="2"/>
  <c r="P41" i="2"/>
  <c r="Q41" i="2"/>
  <c r="R41" i="2"/>
  <c r="G42" i="2"/>
  <c r="H42" i="2"/>
  <c r="I42" i="2"/>
  <c r="J42" i="2"/>
  <c r="K42" i="2"/>
  <c r="L42" i="2"/>
  <c r="M42" i="2"/>
  <c r="N42" i="2"/>
  <c r="O42" i="2"/>
  <c r="P42" i="2"/>
  <c r="Q42" i="2"/>
  <c r="R42" i="2"/>
  <c r="G43" i="2"/>
  <c r="H43" i="2"/>
  <c r="J43" i="2"/>
  <c r="K43" i="2"/>
  <c r="L43" i="2"/>
  <c r="M43" i="2"/>
  <c r="N43" i="2"/>
  <c r="O43" i="2"/>
  <c r="P43" i="2"/>
  <c r="Q43" i="2"/>
  <c r="R43" i="2"/>
  <c r="G44" i="2"/>
  <c r="H44" i="2"/>
  <c r="I44" i="2"/>
  <c r="J44" i="2"/>
  <c r="K44" i="2"/>
  <c r="L44" i="2"/>
  <c r="M44" i="2"/>
  <c r="N44" i="2"/>
  <c r="O44" i="2"/>
  <c r="P44" i="2"/>
  <c r="Q44" i="2"/>
  <c r="R44" i="2"/>
  <c r="G45" i="2"/>
  <c r="H45" i="2"/>
  <c r="I45" i="2"/>
  <c r="J45" i="2"/>
  <c r="K45" i="2"/>
  <c r="L45" i="2"/>
  <c r="M45" i="2"/>
  <c r="N45" i="2"/>
  <c r="O45" i="2"/>
  <c r="P45" i="2"/>
  <c r="Q45" i="2"/>
  <c r="R45" i="2"/>
  <c r="G46" i="2"/>
  <c r="H46" i="2"/>
  <c r="I46" i="2"/>
  <c r="J46" i="2"/>
  <c r="K46" i="2"/>
  <c r="L46" i="2"/>
  <c r="M46" i="2"/>
  <c r="N46" i="2"/>
  <c r="O46" i="2"/>
  <c r="P46" i="2"/>
  <c r="Q46" i="2"/>
  <c r="R46" i="2"/>
  <c r="G47" i="2"/>
  <c r="H47" i="2"/>
  <c r="I47" i="2"/>
  <c r="J47" i="2"/>
  <c r="K47" i="2"/>
  <c r="L47" i="2"/>
  <c r="M47" i="2"/>
  <c r="N47" i="2"/>
  <c r="O47" i="2"/>
  <c r="P47" i="2"/>
  <c r="Q47" i="2"/>
  <c r="R47" i="2"/>
  <c r="G48" i="2"/>
  <c r="H48" i="2"/>
  <c r="I48" i="2"/>
  <c r="J48" i="2"/>
  <c r="K48" i="2"/>
  <c r="L48" i="2"/>
  <c r="M48" i="2"/>
  <c r="N48" i="2"/>
  <c r="O48" i="2"/>
  <c r="P48" i="2"/>
  <c r="Q48" i="2"/>
  <c r="R48" i="2"/>
  <c r="G49" i="2"/>
  <c r="J49" i="2"/>
  <c r="K49" i="2"/>
  <c r="L49" i="2"/>
  <c r="M49" i="2"/>
  <c r="N49" i="2"/>
  <c r="O49" i="2"/>
  <c r="P49" i="2"/>
  <c r="Q49" i="2"/>
  <c r="R49" i="2"/>
  <c r="H50" i="2"/>
  <c r="J50" i="2"/>
  <c r="K50" i="2"/>
  <c r="L50" i="2"/>
  <c r="M50" i="2"/>
  <c r="N50" i="2"/>
  <c r="P50" i="2"/>
  <c r="Q50" i="2"/>
  <c r="R50" i="2"/>
  <c r="G51" i="2"/>
  <c r="H51" i="2"/>
  <c r="I51" i="2"/>
  <c r="J51" i="2"/>
  <c r="K51" i="2"/>
  <c r="L51" i="2"/>
  <c r="M51" i="2"/>
  <c r="N51" i="2"/>
  <c r="O51" i="2"/>
  <c r="P51" i="2"/>
  <c r="Q51" i="2"/>
  <c r="R51" i="2"/>
  <c r="I52" i="2"/>
  <c r="J52" i="2"/>
  <c r="K52" i="2"/>
  <c r="L52" i="2"/>
  <c r="M52" i="2"/>
  <c r="N52" i="2"/>
  <c r="O52" i="2"/>
  <c r="P52" i="2"/>
  <c r="Q52" i="2"/>
  <c r="R52" i="2"/>
  <c r="G53" i="2"/>
  <c r="H53" i="2"/>
  <c r="I53" i="2"/>
  <c r="J53" i="2"/>
  <c r="L53" i="2"/>
  <c r="M53" i="2"/>
  <c r="O53" i="2"/>
  <c r="P53" i="2"/>
  <c r="Q53" i="2"/>
  <c r="R53" i="2"/>
  <c r="G54" i="2"/>
  <c r="H54" i="2"/>
  <c r="I54" i="2"/>
  <c r="J54" i="2"/>
  <c r="K54" i="2"/>
  <c r="L54" i="2"/>
  <c r="M54" i="2"/>
  <c r="N54" i="2"/>
  <c r="O54" i="2"/>
  <c r="P54" i="2"/>
  <c r="Q54" i="2"/>
  <c r="R54" i="2"/>
  <c r="G55" i="2"/>
  <c r="H55" i="2"/>
  <c r="I55" i="2"/>
  <c r="K55" i="2"/>
  <c r="L55" i="2"/>
  <c r="M55" i="2"/>
  <c r="N55" i="2"/>
  <c r="P55" i="2"/>
  <c r="Q55" i="2"/>
  <c r="R55" i="2"/>
  <c r="H56" i="2"/>
  <c r="I56" i="2"/>
  <c r="J56" i="2"/>
  <c r="K56" i="2"/>
  <c r="L56" i="2"/>
  <c r="M56" i="2"/>
  <c r="N56" i="2"/>
  <c r="O56" i="2"/>
  <c r="P56" i="2"/>
  <c r="R56" i="2"/>
  <c r="G57" i="2"/>
  <c r="H57" i="2"/>
  <c r="I57" i="2"/>
  <c r="J57" i="2"/>
  <c r="K57" i="2"/>
  <c r="L57" i="2"/>
  <c r="M57" i="2"/>
  <c r="N57" i="2"/>
  <c r="O57" i="2"/>
  <c r="P57" i="2"/>
  <c r="Q57" i="2"/>
  <c r="R57" i="2"/>
  <c r="G58" i="2"/>
  <c r="H58" i="2"/>
  <c r="I58" i="2"/>
  <c r="J58" i="2"/>
  <c r="K58" i="2"/>
  <c r="L58" i="2"/>
  <c r="M58" i="2"/>
  <c r="N58" i="2"/>
  <c r="O58" i="2"/>
  <c r="P58" i="2"/>
  <c r="Q58" i="2"/>
  <c r="R58" i="2"/>
  <c r="G59" i="2"/>
  <c r="H59" i="2"/>
  <c r="I59" i="2"/>
  <c r="J59" i="2"/>
  <c r="K59" i="2"/>
  <c r="L59" i="2"/>
  <c r="M59" i="2"/>
  <c r="N59" i="2"/>
  <c r="O59" i="2"/>
  <c r="P59" i="2"/>
  <c r="Q59" i="2"/>
  <c r="R59" i="2"/>
  <c r="G60" i="2"/>
  <c r="H60" i="2"/>
  <c r="I60" i="2"/>
  <c r="J60" i="2"/>
  <c r="K60" i="2"/>
  <c r="L60" i="2"/>
  <c r="M60" i="2"/>
  <c r="N60" i="2"/>
  <c r="O60" i="2"/>
  <c r="P60" i="2"/>
  <c r="Q60" i="2"/>
  <c r="R60" i="2"/>
  <c r="G61" i="2"/>
  <c r="H61" i="2"/>
  <c r="I61" i="2"/>
  <c r="J61" i="2"/>
  <c r="K61" i="2"/>
  <c r="L61" i="2"/>
  <c r="M61" i="2"/>
  <c r="N61" i="2"/>
  <c r="O61" i="2"/>
  <c r="P61" i="2"/>
  <c r="Q61" i="2"/>
  <c r="R61" i="2"/>
  <c r="G62" i="2"/>
  <c r="H62" i="2"/>
  <c r="I62" i="2"/>
  <c r="J62" i="2"/>
  <c r="K62" i="2"/>
  <c r="L62" i="2"/>
  <c r="M62" i="2"/>
  <c r="N62" i="2"/>
  <c r="O62" i="2"/>
  <c r="P62" i="2"/>
  <c r="Q62" i="2"/>
  <c r="R62" i="2"/>
  <c r="G63" i="2"/>
  <c r="H63" i="2"/>
  <c r="I63" i="2"/>
  <c r="J63" i="2"/>
  <c r="K63" i="2"/>
  <c r="L63" i="2"/>
  <c r="M63" i="2"/>
  <c r="N63" i="2"/>
  <c r="O63" i="2"/>
  <c r="P63" i="2"/>
  <c r="Q63" i="2"/>
  <c r="R63" i="2"/>
  <c r="G64" i="2"/>
  <c r="H64" i="2"/>
  <c r="I64" i="2"/>
  <c r="J64" i="2"/>
  <c r="K64" i="2"/>
  <c r="L64" i="2"/>
  <c r="M64" i="2"/>
  <c r="N64" i="2"/>
  <c r="O64" i="2"/>
  <c r="P64" i="2"/>
  <c r="Q64" i="2"/>
  <c r="R64" i="2"/>
  <c r="G65" i="2"/>
  <c r="H65" i="2"/>
  <c r="I65" i="2"/>
  <c r="J65" i="2"/>
  <c r="K65" i="2"/>
  <c r="L65" i="2"/>
  <c r="M65" i="2"/>
  <c r="N65" i="2"/>
  <c r="O65" i="2"/>
  <c r="P65" i="2"/>
  <c r="Q65" i="2"/>
  <c r="R65" i="2"/>
  <c r="G66" i="2"/>
  <c r="H66" i="2"/>
  <c r="I66" i="2"/>
  <c r="J66" i="2"/>
  <c r="K66" i="2"/>
  <c r="L66" i="2"/>
  <c r="M66" i="2"/>
  <c r="N66" i="2"/>
  <c r="O66" i="2"/>
  <c r="P66" i="2"/>
  <c r="Q66" i="2"/>
  <c r="R66" i="2"/>
  <c r="G67" i="2"/>
  <c r="H67" i="2"/>
  <c r="I67" i="2"/>
  <c r="J67" i="2"/>
  <c r="K67" i="2"/>
  <c r="L67" i="2"/>
  <c r="M67" i="2"/>
  <c r="N67" i="2"/>
  <c r="O67" i="2"/>
  <c r="P67" i="2"/>
  <c r="Q67" i="2"/>
  <c r="R67" i="2"/>
  <c r="G68" i="2"/>
  <c r="H68" i="2"/>
  <c r="I68" i="2"/>
  <c r="J68" i="2"/>
  <c r="K68" i="2"/>
  <c r="L68" i="2"/>
  <c r="M68" i="2"/>
  <c r="N68" i="2"/>
  <c r="O68" i="2"/>
  <c r="P68" i="2"/>
  <c r="Q68" i="2"/>
  <c r="R68" i="2"/>
  <c r="G69" i="2"/>
  <c r="H69" i="2"/>
  <c r="I69" i="2"/>
  <c r="J69" i="2"/>
  <c r="K69" i="2"/>
  <c r="L69" i="2"/>
  <c r="M69" i="2"/>
  <c r="N69" i="2"/>
  <c r="O69" i="2"/>
  <c r="P69" i="2"/>
  <c r="Q69" i="2"/>
  <c r="R69" i="2"/>
  <c r="G70" i="2"/>
  <c r="H70" i="2"/>
  <c r="I70" i="2"/>
  <c r="J70" i="2"/>
  <c r="K70" i="2"/>
  <c r="L70" i="2"/>
  <c r="M70" i="2"/>
  <c r="N70" i="2"/>
  <c r="O70" i="2"/>
  <c r="P70" i="2"/>
  <c r="Q70" i="2"/>
  <c r="R70" i="2"/>
  <c r="G71" i="2"/>
  <c r="H71" i="2"/>
  <c r="I71" i="2"/>
  <c r="J71" i="2"/>
  <c r="K71" i="2"/>
  <c r="L71" i="2"/>
  <c r="M71" i="2"/>
  <c r="N71" i="2"/>
  <c r="O71" i="2"/>
  <c r="P71" i="2"/>
  <c r="Q71" i="2"/>
  <c r="R71" i="2"/>
  <c r="G72" i="2"/>
  <c r="H72" i="2"/>
  <c r="I72" i="2"/>
  <c r="J72" i="2"/>
  <c r="K72" i="2"/>
  <c r="L72" i="2"/>
  <c r="M72" i="2"/>
  <c r="N72" i="2"/>
  <c r="O72" i="2"/>
  <c r="P72" i="2"/>
  <c r="Q72" i="2"/>
  <c r="R72" i="2"/>
  <c r="G73" i="2"/>
  <c r="H73" i="2"/>
  <c r="I73" i="2"/>
  <c r="J73" i="2"/>
  <c r="K73" i="2"/>
  <c r="L73" i="2"/>
  <c r="M73" i="2"/>
  <c r="N73" i="2"/>
  <c r="O73" i="2"/>
  <c r="P73" i="2"/>
  <c r="Q73" i="2"/>
  <c r="R73" i="2"/>
  <c r="G74" i="2"/>
  <c r="H74" i="2"/>
  <c r="I74" i="2"/>
  <c r="J74" i="2"/>
  <c r="K74" i="2"/>
  <c r="L74" i="2"/>
  <c r="M74" i="2"/>
  <c r="N74" i="2"/>
  <c r="O74" i="2"/>
  <c r="P74" i="2"/>
  <c r="Q74" i="2"/>
  <c r="R74" i="2"/>
  <c r="G75" i="2"/>
  <c r="H75" i="2"/>
  <c r="I75" i="2"/>
  <c r="J75" i="2"/>
  <c r="K75" i="2"/>
  <c r="L75" i="2"/>
  <c r="M75" i="2"/>
  <c r="N75" i="2"/>
  <c r="O75" i="2"/>
  <c r="P75" i="2"/>
  <c r="Q75" i="2"/>
  <c r="R75" i="2"/>
  <c r="G76" i="2"/>
  <c r="H76" i="2"/>
  <c r="I76" i="2"/>
  <c r="J76" i="2"/>
  <c r="K76" i="2"/>
  <c r="L76" i="2"/>
  <c r="M76" i="2"/>
  <c r="N76" i="2"/>
  <c r="O76" i="2"/>
  <c r="P76" i="2"/>
  <c r="Q76" i="2"/>
  <c r="R76" i="2"/>
  <c r="G77" i="2"/>
  <c r="H77" i="2"/>
  <c r="I77" i="2"/>
  <c r="J77" i="2"/>
  <c r="K77" i="2"/>
  <c r="L77" i="2"/>
  <c r="M77" i="2"/>
  <c r="N77" i="2"/>
  <c r="O77" i="2"/>
  <c r="P77" i="2"/>
  <c r="Q77" i="2"/>
  <c r="R77" i="2"/>
  <c r="G78" i="2"/>
  <c r="H78" i="2"/>
  <c r="I78" i="2"/>
  <c r="J78" i="2"/>
  <c r="K78" i="2"/>
  <c r="L78" i="2"/>
  <c r="M78" i="2"/>
  <c r="N78" i="2"/>
  <c r="O78" i="2"/>
  <c r="P78" i="2"/>
  <c r="Q78" i="2"/>
  <c r="R78" i="2"/>
  <c r="G79" i="2"/>
  <c r="H79" i="2"/>
  <c r="I79" i="2"/>
  <c r="J79" i="2"/>
  <c r="K79" i="2"/>
  <c r="L79" i="2"/>
  <c r="M79" i="2"/>
  <c r="N79" i="2"/>
  <c r="O79" i="2"/>
  <c r="P79" i="2"/>
  <c r="Q79" i="2"/>
  <c r="R79" i="2"/>
  <c r="G80" i="2"/>
  <c r="H80" i="2"/>
  <c r="I80" i="2"/>
  <c r="J80" i="2"/>
  <c r="K80" i="2"/>
  <c r="L80" i="2"/>
  <c r="M80" i="2"/>
  <c r="N80" i="2"/>
  <c r="O80" i="2"/>
  <c r="P80" i="2"/>
  <c r="Q80" i="2"/>
  <c r="R80" i="2"/>
  <c r="G81" i="2"/>
  <c r="H81" i="2"/>
  <c r="I81" i="2"/>
  <c r="J81" i="2"/>
  <c r="K81" i="2"/>
  <c r="L81" i="2"/>
  <c r="M81" i="2"/>
  <c r="N81" i="2"/>
  <c r="O81" i="2"/>
  <c r="P81" i="2"/>
  <c r="Q81" i="2"/>
  <c r="R81" i="2"/>
  <c r="G82" i="2"/>
  <c r="H82" i="2"/>
  <c r="I82" i="2"/>
  <c r="J82" i="2"/>
  <c r="K82" i="2"/>
  <c r="L82" i="2"/>
  <c r="M82" i="2"/>
  <c r="N82" i="2"/>
  <c r="O82" i="2"/>
  <c r="P82" i="2"/>
  <c r="Q82" i="2"/>
  <c r="R82" i="2"/>
  <c r="G83" i="2"/>
  <c r="H83" i="2"/>
  <c r="I83" i="2"/>
  <c r="J83" i="2"/>
  <c r="K83" i="2"/>
  <c r="L83" i="2"/>
  <c r="M83" i="2"/>
  <c r="N83" i="2"/>
  <c r="O83" i="2"/>
  <c r="P83" i="2"/>
  <c r="Q83" i="2"/>
  <c r="R83" i="2"/>
  <c r="G84" i="2"/>
  <c r="H84" i="2"/>
  <c r="I84" i="2"/>
  <c r="J84" i="2"/>
  <c r="K84" i="2"/>
  <c r="L84" i="2"/>
  <c r="M84" i="2"/>
  <c r="N84" i="2"/>
  <c r="O84" i="2"/>
  <c r="P84" i="2"/>
  <c r="Q84" i="2"/>
  <c r="R84" i="2"/>
  <c r="G85" i="2"/>
  <c r="H85" i="2"/>
  <c r="I85" i="2"/>
  <c r="J85" i="2"/>
  <c r="K85" i="2"/>
  <c r="L85" i="2"/>
  <c r="M85" i="2"/>
  <c r="N85" i="2"/>
  <c r="O85" i="2"/>
  <c r="P85" i="2"/>
  <c r="Q85" i="2"/>
  <c r="R85" i="2"/>
  <c r="G86" i="2"/>
  <c r="H86" i="2"/>
  <c r="I86" i="2"/>
  <c r="J86" i="2"/>
  <c r="K86" i="2"/>
  <c r="L86" i="2"/>
  <c r="N86" i="2"/>
  <c r="O86" i="2"/>
  <c r="P86" i="2"/>
  <c r="Q86" i="2"/>
  <c r="R86" i="2"/>
  <c r="G87" i="2"/>
  <c r="H87" i="2"/>
  <c r="I87" i="2"/>
  <c r="J87" i="2"/>
  <c r="K87" i="2"/>
  <c r="L87" i="2"/>
  <c r="M87" i="2"/>
  <c r="N87" i="2"/>
  <c r="O87" i="2"/>
  <c r="P87" i="2"/>
  <c r="Q87" i="2"/>
  <c r="R87" i="2"/>
  <c r="G88" i="2"/>
  <c r="H88" i="2"/>
  <c r="I88" i="2"/>
  <c r="J88" i="2"/>
  <c r="K88" i="2"/>
  <c r="L88" i="2"/>
  <c r="M88" i="2"/>
  <c r="N88" i="2"/>
  <c r="O88" i="2"/>
  <c r="P88" i="2"/>
  <c r="Q88" i="2"/>
  <c r="R88" i="2"/>
  <c r="G89" i="2"/>
  <c r="H89" i="2"/>
  <c r="J89" i="2"/>
  <c r="K89" i="2"/>
  <c r="L89" i="2"/>
  <c r="M89" i="2"/>
  <c r="N89" i="2"/>
  <c r="O89" i="2"/>
  <c r="P89" i="2"/>
  <c r="Q89" i="2"/>
  <c r="R89" i="2"/>
  <c r="G90" i="2"/>
  <c r="H90" i="2"/>
  <c r="I90" i="2"/>
  <c r="J90" i="2"/>
  <c r="K90" i="2"/>
  <c r="L90" i="2"/>
  <c r="M90" i="2"/>
  <c r="N90" i="2"/>
  <c r="O90" i="2"/>
  <c r="P90" i="2"/>
  <c r="Q90" i="2"/>
  <c r="R90" i="2"/>
  <c r="G91" i="2"/>
  <c r="H91" i="2"/>
  <c r="I91" i="2"/>
  <c r="J91" i="2"/>
  <c r="K91" i="2"/>
  <c r="L91" i="2"/>
  <c r="M91" i="2"/>
  <c r="N91" i="2"/>
  <c r="O91" i="2"/>
  <c r="P91" i="2"/>
  <c r="Q91" i="2"/>
  <c r="R91" i="2"/>
  <c r="G92" i="2"/>
  <c r="H92" i="2"/>
  <c r="I92" i="2"/>
  <c r="J92" i="2"/>
  <c r="K92" i="2"/>
  <c r="L92" i="2"/>
  <c r="M92" i="2"/>
  <c r="N92" i="2"/>
  <c r="O92" i="2"/>
  <c r="P92" i="2"/>
  <c r="Q92" i="2"/>
  <c r="R92" i="2"/>
  <c r="G93" i="2"/>
  <c r="H93" i="2"/>
  <c r="I93" i="2"/>
  <c r="J93" i="2"/>
  <c r="K93" i="2"/>
  <c r="M93" i="2"/>
  <c r="N93" i="2"/>
  <c r="O93" i="2"/>
  <c r="P93" i="2"/>
  <c r="Q93" i="2"/>
  <c r="R93" i="2"/>
  <c r="G94" i="2"/>
  <c r="H94" i="2"/>
  <c r="I94" i="2"/>
  <c r="J94" i="2"/>
  <c r="K94" i="2"/>
  <c r="L94" i="2"/>
  <c r="M94" i="2"/>
  <c r="O94" i="2"/>
  <c r="P94" i="2"/>
  <c r="Q94" i="2"/>
  <c r="R94" i="2"/>
  <c r="G95" i="2"/>
  <c r="H95" i="2"/>
  <c r="I95" i="2"/>
  <c r="J95" i="2"/>
  <c r="K95" i="2"/>
  <c r="L95" i="2"/>
  <c r="M95" i="2"/>
  <c r="N95" i="2"/>
  <c r="O95" i="2"/>
  <c r="P95" i="2"/>
  <c r="Q95" i="2"/>
  <c r="R95" i="2"/>
  <c r="G96" i="2"/>
  <c r="H96" i="2"/>
  <c r="I96" i="2"/>
  <c r="J96" i="2"/>
  <c r="K96" i="2"/>
  <c r="L96" i="2"/>
  <c r="M96" i="2"/>
  <c r="N96" i="2"/>
  <c r="O96" i="2"/>
  <c r="P96" i="2"/>
  <c r="Q96" i="2"/>
  <c r="R96" i="2"/>
  <c r="H97" i="2"/>
  <c r="I97" i="2"/>
  <c r="J97" i="2"/>
  <c r="K97" i="2"/>
  <c r="L97" i="2"/>
  <c r="M97" i="2"/>
  <c r="N97" i="2"/>
  <c r="O97" i="2"/>
  <c r="Q97" i="2"/>
  <c r="R97" i="2"/>
  <c r="G98" i="2"/>
  <c r="H98" i="2"/>
  <c r="J98" i="2"/>
  <c r="K98" i="2"/>
  <c r="L98" i="2"/>
  <c r="M98" i="2"/>
  <c r="N98" i="2"/>
  <c r="O98" i="2"/>
  <c r="P98" i="2"/>
  <c r="Q98" i="2"/>
  <c r="R98" i="2"/>
  <c r="G99" i="2"/>
  <c r="H99" i="2"/>
  <c r="I99" i="2"/>
  <c r="J99" i="2"/>
  <c r="K99" i="2"/>
  <c r="L99" i="2"/>
  <c r="M99" i="2"/>
  <c r="N99" i="2"/>
  <c r="O99" i="2"/>
  <c r="P99" i="2"/>
  <c r="Q99" i="2"/>
  <c r="R99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G109" i="2"/>
  <c r="I109" i="2"/>
  <c r="J109" i="2"/>
  <c r="K109" i="2"/>
  <c r="L109" i="2"/>
  <c r="M109" i="2"/>
  <c r="N109" i="2"/>
  <c r="O109" i="2"/>
  <c r="P109" i="2"/>
  <c r="Q109" i="2"/>
  <c r="R109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R2" i="2"/>
  <c r="Q2" i="2"/>
  <c r="P2" i="2"/>
  <c r="H2" i="2"/>
  <c r="G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28" i="7" l="1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F108" i="2"/>
  <c r="C64" i="6" s="1"/>
  <c r="F107" i="2"/>
  <c r="C63" i="6" s="1"/>
  <c r="F106" i="2"/>
  <c r="C62" i="6" s="1"/>
  <c r="F105" i="2"/>
  <c r="C61" i="6" s="1"/>
  <c r="F104" i="2"/>
  <c r="C60" i="6" s="1"/>
  <c r="F103" i="2"/>
  <c r="C59" i="6" s="1"/>
  <c r="F102" i="2"/>
  <c r="C58" i="6" s="1"/>
  <c r="F101" i="2"/>
  <c r="C57" i="6" s="1"/>
  <c r="F100" i="2"/>
  <c r="C56" i="6" s="1"/>
  <c r="F99" i="2"/>
  <c r="C55" i="6" s="1"/>
  <c r="F88" i="2"/>
  <c r="C44" i="6" s="1"/>
  <c r="F87" i="2"/>
  <c r="C43" i="6" s="1"/>
  <c r="F51" i="2"/>
  <c r="C7" i="6" s="1"/>
  <c r="F41" i="2"/>
  <c r="F40" i="2"/>
  <c r="F39" i="2"/>
  <c r="F38" i="2"/>
  <c r="F37" i="2"/>
  <c r="D16" i="7" s="1"/>
  <c r="G16" i="7" s="1"/>
  <c r="F36" i="2"/>
  <c r="D15" i="7" s="1"/>
  <c r="G15" i="7" s="1"/>
  <c r="F7" i="2"/>
  <c r="F6" i="2"/>
  <c r="F5" i="2"/>
  <c r="F4" i="2"/>
  <c r="F3" i="2"/>
  <c r="F119" i="2"/>
  <c r="F118" i="2"/>
  <c r="F117" i="2"/>
  <c r="F116" i="2"/>
  <c r="F115" i="2"/>
  <c r="C71" i="6" s="1"/>
  <c r="F114" i="2"/>
  <c r="C70" i="6" s="1"/>
  <c r="F113" i="2"/>
  <c r="C69" i="6" s="1"/>
  <c r="F112" i="2"/>
  <c r="C68" i="6" s="1"/>
  <c r="F111" i="2"/>
  <c r="C67" i="6" s="1"/>
  <c r="F110" i="2"/>
  <c r="C66" i="6" s="1"/>
  <c r="F96" i="2"/>
  <c r="C52" i="6" s="1"/>
  <c r="F95" i="2"/>
  <c r="C51" i="6" s="1"/>
  <c r="F92" i="2"/>
  <c r="C48" i="6" s="1"/>
  <c r="F91" i="2"/>
  <c r="C47" i="6" s="1"/>
  <c r="F90" i="2"/>
  <c r="C46" i="6" s="1"/>
  <c r="F85" i="2"/>
  <c r="C41" i="6" s="1"/>
  <c r="F84" i="2"/>
  <c r="C40" i="6" s="1"/>
  <c r="F83" i="2"/>
  <c r="C39" i="6" s="1"/>
  <c r="F82" i="2"/>
  <c r="C38" i="6" s="1"/>
  <c r="F81" i="2"/>
  <c r="C37" i="6" s="1"/>
  <c r="F80" i="2"/>
  <c r="C36" i="6" s="1"/>
  <c r="F79" i="2"/>
  <c r="C35" i="6" s="1"/>
  <c r="F77" i="2"/>
  <c r="C33" i="6" s="1"/>
  <c r="F76" i="2"/>
  <c r="C32" i="6" s="1"/>
  <c r="F75" i="2"/>
  <c r="C31" i="6" s="1"/>
  <c r="F74" i="2"/>
  <c r="C30" i="6" s="1"/>
  <c r="F73" i="2"/>
  <c r="C29" i="6" s="1"/>
  <c r="F72" i="2"/>
  <c r="C28" i="6" s="1"/>
  <c r="F71" i="2"/>
  <c r="C27" i="6" s="1"/>
  <c r="F70" i="2"/>
  <c r="C26" i="6" s="1"/>
  <c r="F69" i="2"/>
  <c r="C25" i="6" s="1"/>
  <c r="F68" i="2"/>
  <c r="C24" i="6" s="1"/>
  <c r="F67" i="2"/>
  <c r="C23" i="6" s="1"/>
  <c r="F66" i="2"/>
  <c r="C22" i="6" s="1"/>
  <c r="F65" i="2"/>
  <c r="C21" i="6" s="1"/>
  <c r="F64" i="2"/>
  <c r="C20" i="6" s="1"/>
  <c r="F63" i="2"/>
  <c r="C19" i="6" s="1"/>
  <c r="F62" i="2"/>
  <c r="C18" i="6" s="1"/>
  <c r="F61" i="2"/>
  <c r="C17" i="6" s="1"/>
  <c r="F60" i="2"/>
  <c r="C16" i="6" s="1"/>
  <c r="F59" i="2"/>
  <c r="C15" i="6" s="1"/>
  <c r="F58" i="2"/>
  <c r="C14" i="6" s="1"/>
  <c r="F57" i="2"/>
  <c r="C13" i="6" s="1"/>
  <c r="F54" i="2"/>
  <c r="C10" i="6" s="1"/>
  <c r="F48" i="2"/>
  <c r="F47" i="2"/>
  <c r="F46" i="2"/>
  <c r="F45" i="2"/>
  <c r="F4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9" i="10"/>
  <c r="E7" i="10"/>
  <c r="E8" i="10"/>
  <c r="O2" i="2"/>
  <c r="N2" i="2"/>
  <c r="M2" i="2"/>
  <c r="L2" i="2"/>
  <c r="K2" i="2"/>
  <c r="J2" i="2"/>
  <c r="I2" i="2"/>
  <c r="F17" i="8" l="1"/>
  <c r="E17" i="8"/>
  <c r="F19" i="8"/>
  <c r="E19" i="8"/>
  <c r="E23" i="8"/>
  <c r="F23" i="8"/>
  <c r="E27" i="8"/>
  <c r="F27" i="8"/>
  <c r="E29" i="8"/>
  <c r="F29" i="8"/>
  <c r="E31" i="8"/>
  <c r="F31" i="8"/>
  <c r="E16" i="8"/>
  <c r="F16" i="8"/>
  <c r="E18" i="8"/>
  <c r="F18" i="8"/>
  <c r="F20" i="8"/>
  <c r="E20" i="8"/>
  <c r="F22" i="8"/>
  <c r="E22" i="8"/>
  <c r="E24" i="8"/>
  <c r="F24" i="8"/>
  <c r="F26" i="8"/>
  <c r="E26" i="8"/>
  <c r="E28" i="8"/>
  <c r="F28" i="8"/>
  <c r="E30" i="8"/>
  <c r="F30" i="8"/>
  <c r="E32" i="8"/>
  <c r="F32" i="8"/>
  <c r="F2" i="2"/>
  <c r="D22" i="7"/>
  <c r="G25" i="7"/>
  <c r="I2" i="1" l="1"/>
  <c r="O2" i="1" l="1"/>
  <c r="M2" i="1"/>
  <c r="D13" i="7"/>
  <c r="F3" i="1" l="1"/>
  <c r="H3" i="1" s="1"/>
  <c r="I3" i="1" l="1"/>
  <c r="H109" i="2"/>
  <c r="F109" i="2" s="1"/>
  <c r="C65" i="6" s="1"/>
  <c r="G56" i="2"/>
  <c r="D17" i="7"/>
  <c r="G52" i="2" l="1"/>
  <c r="H52" i="2"/>
  <c r="M3" i="1"/>
  <c r="G50" i="2"/>
  <c r="O3" i="1"/>
  <c r="F2" i="1"/>
  <c r="F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52" i="2" l="1"/>
  <c r="C8" i="6" s="1"/>
  <c r="C6" i="10"/>
  <c r="E6" i="10" s="1"/>
  <c r="C5" i="10"/>
  <c r="E5" i="10" s="1"/>
  <c r="H414" i="1"/>
  <c r="I414" i="1" s="1"/>
  <c r="H616" i="1"/>
  <c r="I616" i="1" s="1"/>
  <c r="H614" i="1"/>
  <c r="I614" i="1" s="1"/>
  <c r="H612" i="1"/>
  <c r="I612" i="1" s="1"/>
  <c r="H610" i="1"/>
  <c r="I610" i="1" s="1"/>
  <c r="H608" i="1"/>
  <c r="I608" i="1" s="1"/>
  <c r="H606" i="1"/>
  <c r="I606" i="1" s="1"/>
  <c r="H604" i="1"/>
  <c r="I604" i="1" s="1"/>
  <c r="H602" i="1"/>
  <c r="I602" i="1" s="1"/>
  <c r="H600" i="1"/>
  <c r="I600" i="1" s="1"/>
  <c r="H598" i="1"/>
  <c r="I598" i="1" s="1"/>
  <c r="H596" i="1"/>
  <c r="I596" i="1" s="1"/>
  <c r="H594" i="1"/>
  <c r="I594" i="1" s="1"/>
  <c r="H592" i="1"/>
  <c r="I592" i="1" s="1"/>
  <c r="H590" i="1"/>
  <c r="I590" i="1" s="1"/>
  <c r="H588" i="1"/>
  <c r="I588" i="1" s="1"/>
  <c r="H586" i="1"/>
  <c r="I586" i="1" s="1"/>
  <c r="H584" i="1"/>
  <c r="I584" i="1" s="1"/>
  <c r="H582" i="1"/>
  <c r="I582" i="1" s="1"/>
  <c r="H580" i="1"/>
  <c r="I580" i="1" s="1"/>
  <c r="H578" i="1"/>
  <c r="I578" i="1" s="1"/>
  <c r="H576" i="1"/>
  <c r="I576" i="1" s="1"/>
  <c r="H574" i="1"/>
  <c r="I574" i="1" s="1"/>
  <c r="H572" i="1"/>
  <c r="I572" i="1" s="1"/>
  <c r="H570" i="1"/>
  <c r="I570" i="1" s="1"/>
  <c r="H568" i="1"/>
  <c r="I568" i="1" s="1"/>
  <c r="H566" i="1"/>
  <c r="I566" i="1" s="1"/>
  <c r="H564" i="1"/>
  <c r="I564" i="1" s="1"/>
  <c r="H562" i="1"/>
  <c r="I562" i="1" s="1"/>
  <c r="H560" i="1"/>
  <c r="I560" i="1" s="1"/>
  <c r="H558" i="1"/>
  <c r="I558" i="1" s="1"/>
  <c r="H556" i="1"/>
  <c r="I556" i="1" s="1"/>
  <c r="H554" i="1"/>
  <c r="I554" i="1" s="1"/>
  <c r="H552" i="1"/>
  <c r="I552" i="1" s="1"/>
  <c r="H550" i="1"/>
  <c r="I550" i="1" s="1"/>
  <c r="H548" i="1"/>
  <c r="I548" i="1" s="1"/>
  <c r="H546" i="1"/>
  <c r="I546" i="1" s="1"/>
  <c r="H544" i="1"/>
  <c r="I544" i="1" s="1"/>
  <c r="H542" i="1"/>
  <c r="I542" i="1" s="1"/>
  <c r="H540" i="1"/>
  <c r="I540" i="1" s="1"/>
  <c r="H538" i="1"/>
  <c r="I538" i="1" s="1"/>
  <c r="H536" i="1"/>
  <c r="I536" i="1" s="1"/>
  <c r="H534" i="1"/>
  <c r="I534" i="1" s="1"/>
  <c r="H532" i="1"/>
  <c r="I532" i="1" s="1"/>
  <c r="H530" i="1"/>
  <c r="I530" i="1" s="1"/>
  <c r="H528" i="1"/>
  <c r="I528" i="1" s="1"/>
  <c r="H526" i="1"/>
  <c r="I526" i="1" s="1"/>
  <c r="H524" i="1"/>
  <c r="I524" i="1" s="1"/>
  <c r="H522" i="1"/>
  <c r="I522" i="1" s="1"/>
  <c r="H520" i="1"/>
  <c r="I520" i="1" s="1"/>
  <c r="H518" i="1"/>
  <c r="I518" i="1" s="1"/>
  <c r="H516" i="1"/>
  <c r="I516" i="1" s="1"/>
  <c r="H514" i="1"/>
  <c r="I514" i="1" s="1"/>
  <c r="H512" i="1"/>
  <c r="I512" i="1" s="1"/>
  <c r="H510" i="1"/>
  <c r="I510" i="1" s="1"/>
  <c r="H508" i="1"/>
  <c r="I508" i="1" s="1"/>
  <c r="H506" i="1"/>
  <c r="I506" i="1" s="1"/>
  <c r="H504" i="1"/>
  <c r="I504" i="1" s="1"/>
  <c r="H502" i="1"/>
  <c r="I502" i="1" s="1"/>
  <c r="H500" i="1"/>
  <c r="I500" i="1" s="1"/>
  <c r="H498" i="1"/>
  <c r="I498" i="1" s="1"/>
  <c r="H496" i="1"/>
  <c r="I496" i="1" s="1"/>
  <c r="H494" i="1"/>
  <c r="I494" i="1" s="1"/>
  <c r="H492" i="1"/>
  <c r="I492" i="1" s="1"/>
  <c r="H490" i="1"/>
  <c r="I490" i="1" s="1"/>
  <c r="H488" i="1"/>
  <c r="I488" i="1" s="1"/>
  <c r="H486" i="1"/>
  <c r="I486" i="1" s="1"/>
  <c r="H484" i="1"/>
  <c r="I484" i="1" s="1"/>
  <c r="H482" i="1"/>
  <c r="I482" i="1" s="1"/>
  <c r="H480" i="1"/>
  <c r="I480" i="1" s="1"/>
  <c r="H478" i="1"/>
  <c r="I478" i="1" s="1"/>
  <c r="H476" i="1"/>
  <c r="I476" i="1" s="1"/>
  <c r="H474" i="1"/>
  <c r="I474" i="1" s="1"/>
  <c r="H472" i="1"/>
  <c r="I472" i="1" s="1"/>
  <c r="H470" i="1"/>
  <c r="I470" i="1" s="1"/>
  <c r="H468" i="1"/>
  <c r="I468" i="1" s="1"/>
  <c r="H466" i="1"/>
  <c r="I466" i="1" s="1"/>
  <c r="H464" i="1"/>
  <c r="I464" i="1" s="1"/>
  <c r="H462" i="1"/>
  <c r="I462" i="1" s="1"/>
  <c r="H460" i="1"/>
  <c r="I460" i="1" s="1"/>
  <c r="H458" i="1"/>
  <c r="I458" i="1" s="1"/>
  <c r="H456" i="1"/>
  <c r="I456" i="1" s="1"/>
  <c r="H454" i="1"/>
  <c r="I454" i="1" s="1"/>
  <c r="H452" i="1"/>
  <c r="I452" i="1" s="1"/>
  <c r="H450" i="1"/>
  <c r="I450" i="1" s="1"/>
  <c r="H448" i="1"/>
  <c r="I448" i="1" s="1"/>
  <c r="H446" i="1"/>
  <c r="I446" i="1" s="1"/>
  <c r="H444" i="1"/>
  <c r="I444" i="1" s="1"/>
  <c r="H442" i="1"/>
  <c r="I442" i="1" s="1"/>
  <c r="H440" i="1"/>
  <c r="I440" i="1" s="1"/>
  <c r="H438" i="1"/>
  <c r="I438" i="1" s="1"/>
  <c r="H436" i="1"/>
  <c r="I436" i="1" s="1"/>
  <c r="H434" i="1"/>
  <c r="I434" i="1" s="1"/>
  <c r="H432" i="1"/>
  <c r="I432" i="1" s="1"/>
  <c r="H430" i="1"/>
  <c r="I430" i="1" s="1"/>
  <c r="H428" i="1"/>
  <c r="I428" i="1" s="1"/>
  <c r="H426" i="1"/>
  <c r="I426" i="1" s="1"/>
  <c r="H424" i="1"/>
  <c r="I424" i="1" s="1"/>
  <c r="H422" i="1"/>
  <c r="I422" i="1" s="1"/>
  <c r="H420" i="1"/>
  <c r="I420" i="1" s="1"/>
  <c r="H418" i="1"/>
  <c r="I418" i="1" s="1"/>
  <c r="H416" i="1"/>
  <c r="I416" i="1" s="1"/>
  <c r="H412" i="1"/>
  <c r="I412" i="1" s="1"/>
  <c r="H410" i="1"/>
  <c r="I410" i="1" s="1"/>
  <c r="H408" i="1"/>
  <c r="I408" i="1" s="1"/>
  <c r="H406" i="1"/>
  <c r="I406" i="1" s="1"/>
  <c r="H404" i="1"/>
  <c r="I404" i="1" s="1"/>
  <c r="H402" i="1"/>
  <c r="I402" i="1" s="1"/>
  <c r="H400" i="1"/>
  <c r="I400" i="1" s="1"/>
  <c r="H398" i="1"/>
  <c r="I398" i="1" s="1"/>
  <c r="H396" i="1"/>
  <c r="I396" i="1" s="1"/>
  <c r="H394" i="1"/>
  <c r="I394" i="1" s="1"/>
  <c r="H392" i="1"/>
  <c r="I392" i="1" s="1"/>
  <c r="H390" i="1"/>
  <c r="I390" i="1" s="1"/>
  <c r="H388" i="1"/>
  <c r="I388" i="1" s="1"/>
  <c r="H386" i="1"/>
  <c r="I386" i="1" s="1"/>
  <c r="H384" i="1"/>
  <c r="I384" i="1" s="1"/>
  <c r="H382" i="1"/>
  <c r="I382" i="1" s="1"/>
  <c r="H380" i="1"/>
  <c r="I380" i="1" s="1"/>
  <c r="H378" i="1"/>
  <c r="I378" i="1" s="1"/>
  <c r="H376" i="1"/>
  <c r="I376" i="1" s="1"/>
  <c r="H374" i="1"/>
  <c r="I374" i="1" s="1"/>
  <c r="H372" i="1"/>
  <c r="I372" i="1" s="1"/>
  <c r="H370" i="1"/>
  <c r="I370" i="1" s="1"/>
  <c r="H368" i="1"/>
  <c r="I368" i="1" s="1"/>
  <c r="H366" i="1"/>
  <c r="I366" i="1" s="1"/>
  <c r="H364" i="1"/>
  <c r="I364" i="1" s="1"/>
  <c r="H362" i="1"/>
  <c r="I362" i="1" s="1"/>
  <c r="H360" i="1"/>
  <c r="I360" i="1" s="1"/>
  <c r="H358" i="1"/>
  <c r="I358" i="1" s="1"/>
  <c r="H356" i="1"/>
  <c r="I356" i="1" s="1"/>
  <c r="H354" i="1"/>
  <c r="I354" i="1" s="1"/>
  <c r="H352" i="1"/>
  <c r="I352" i="1" s="1"/>
  <c r="H350" i="1"/>
  <c r="I350" i="1" s="1"/>
  <c r="H348" i="1"/>
  <c r="I348" i="1" s="1"/>
  <c r="H346" i="1"/>
  <c r="I346" i="1" s="1"/>
  <c r="H344" i="1"/>
  <c r="I344" i="1" s="1"/>
  <c r="H342" i="1"/>
  <c r="I342" i="1" s="1"/>
  <c r="H340" i="1"/>
  <c r="I340" i="1" s="1"/>
  <c r="H338" i="1"/>
  <c r="I338" i="1" s="1"/>
  <c r="H336" i="1"/>
  <c r="I336" i="1" s="1"/>
  <c r="H334" i="1"/>
  <c r="I334" i="1" s="1"/>
  <c r="H332" i="1"/>
  <c r="I332" i="1" s="1"/>
  <c r="H330" i="1"/>
  <c r="I330" i="1" s="1"/>
  <c r="H328" i="1"/>
  <c r="I328" i="1" s="1"/>
  <c r="H326" i="1"/>
  <c r="I326" i="1" s="1"/>
  <c r="H324" i="1"/>
  <c r="I324" i="1" s="1"/>
  <c r="H322" i="1"/>
  <c r="I322" i="1" s="1"/>
  <c r="H320" i="1"/>
  <c r="I320" i="1" s="1"/>
  <c r="H318" i="1"/>
  <c r="I318" i="1" s="1"/>
  <c r="H316" i="1"/>
  <c r="I316" i="1" s="1"/>
  <c r="H314" i="1"/>
  <c r="I314" i="1" s="1"/>
  <c r="H312" i="1"/>
  <c r="I312" i="1" s="1"/>
  <c r="H310" i="1"/>
  <c r="I310" i="1" s="1"/>
  <c r="H308" i="1"/>
  <c r="I308" i="1" s="1"/>
  <c r="H306" i="1"/>
  <c r="I306" i="1" s="1"/>
  <c r="H304" i="1"/>
  <c r="I304" i="1" s="1"/>
  <c r="H302" i="1"/>
  <c r="I302" i="1" s="1"/>
  <c r="H300" i="1"/>
  <c r="I300" i="1" s="1"/>
  <c r="H298" i="1"/>
  <c r="I298" i="1" s="1"/>
  <c r="H296" i="1"/>
  <c r="I296" i="1" s="1"/>
  <c r="H294" i="1"/>
  <c r="I294" i="1" s="1"/>
  <c r="H292" i="1"/>
  <c r="I292" i="1" s="1"/>
  <c r="H290" i="1"/>
  <c r="I290" i="1" s="1"/>
  <c r="H288" i="1"/>
  <c r="I288" i="1" s="1"/>
  <c r="H286" i="1"/>
  <c r="I286" i="1" s="1"/>
  <c r="H284" i="1"/>
  <c r="I284" i="1" s="1"/>
  <c r="H282" i="1"/>
  <c r="I282" i="1" s="1"/>
  <c r="H280" i="1"/>
  <c r="I280" i="1" s="1"/>
  <c r="H278" i="1"/>
  <c r="I278" i="1" s="1"/>
  <c r="H276" i="1"/>
  <c r="I276" i="1" s="1"/>
  <c r="H274" i="1"/>
  <c r="I274" i="1" s="1"/>
  <c r="H272" i="1"/>
  <c r="I272" i="1" s="1"/>
  <c r="H270" i="1"/>
  <c r="I270" i="1" s="1"/>
  <c r="H268" i="1"/>
  <c r="I268" i="1" s="1"/>
  <c r="H266" i="1"/>
  <c r="I266" i="1" s="1"/>
  <c r="H264" i="1"/>
  <c r="I264" i="1" s="1"/>
  <c r="H262" i="1"/>
  <c r="I262" i="1" s="1"/>
  <c r="H260" i="1"/>
  <c r="I260" i="1" s="1"/>
  <c r="H258" i="1"/>
  <c r="I258" i="1" s="1"/>
  <c r="H256" i="1"/>
  <c r="I256" i="1" s="1"/>
  <c r="H254" i="1"/>
  <c r="I254" i="1" s="1"/>
  <c r="H252" i="1"/>
  <c r="I252" i="1" s="1"/>
  <c r="H250" i="1"/>
  <c r="I250" i="1" s="1"/>
  <c r="H248" i="1"/>
  <c r="I248" i="1" s="1"/>
  <c r="H246" i="1"/>
  <c r="I246" i="1" s="1"/>
  <c r="H244" i="1"/>
  <c r="I244" i="1" s="1"/>
  <c r="H242" i="1"/>
  <c r="I242" i="1" s="1"/>
  <c r="H240" i="1"/>
  <c r="I240" i="1" s="1"/>
  <c r="H238" i="1"/>
  <c r="I238" i="1" s="1"/>
  <c r="H236" i="1"/>
  <c r="I236" i="1" s="1"/>
  <c r="H234" i="1"/>
  <c r="I234" i="1" s="1"/>
  <c r="H232" i="1"/>
  <c r="I232" i="1" s="1"/>
  <c r="H230" i="1"/>
  <c r="I230" i="1" s="1"/>
  <c r="H228" i="1"/>
  <c r="I228" i="1" s="1"/>
  <c r="H226" i="1"/>
  <c r="I226" i="1" s="1"/>
  <c r="H224" i="1"/>
  <c r="I224" i="1" s="1"/>
  <c r="H222" i="1"/>
  <c r="I222" i="1" s="1"/>
  <c r="H220" i="1"/>
  <c r="I220" i="1" s="1"/>
  <c r="H218" i="1"/>
  <c r="I218" i="1" s="1"/>
  <c r="H216" i="1"/>
  <c r="I216" i="1" s="1"/>
  <c r="H214" i="1"/>
  <c r="I214" i="1" s="1"/>
  <c r="H212" i="1"/>
  <c r="I212" i="1" s="1"/>
  <c r="H210" i="1"/>
  <c r="I210" i="1" s="1"/>
  <c r="H208" i="1"/>
  <c r="I208" i="1" s="1"/>
  <c r="H206" i="1"/>
  <c r="I206" i="1" s="1"/>
  <c r="H204" i="1"/>
  <c r="I204" i="1" s="1"/>
  <c r="H202" i="1"/>
  <c r="I202" i="1" s="1"/>
  <c r="H200" i="1"/>
  <c r="I200" i="1" s="1"/>
  <c r="H198" i="1"/>
  <c r="I198" i="1" s="1"/>
  <c r="H196" i="1"/>
  <c r="I196" i="1" s="1"/>
  <c r="H194" i="1"/>
  <c r="I194" i="1" s="1"/>
  <c r="H192" i="1"/>
  <c r="I192" i="1" s="1"/>
  <c r="H190" i="1"/>
  <c r="I190" i="1" s="1"/>
  <c r="H188" i="1"/>
  <c r="I188" i="1" s="1"/>
  <c r="H186" i="1"/>
  <c r="I186" i="1" s="1"/>
  <c r="H184" i="1"/>
  <c r="I184" i="1" s="1"/>
  <c r="H182" i="1"/>
  <c r="I182" i="1" s="1"/>
  <c r="H180" i="1"/>
  <c r="I180" i="1" s="1"/>
  <c r="H178" i="1"/>
  <c r="I178" i="1" s="1"/>
  <c r="H176" i="1"/>
  <c r="I176" i="1" s="1"/>
  <c r="H174" i="1"/>
  <c r="I174" i="1" s="1"/>
  <c r="H172" i="1"/>
  <c r="I172" i="1" s="1"/>
  <c r="H170" i="1"/>
  <c r="I170" i="1" s="1"/>
  <c r="H168" i="1"/>
  <c r="I168" i="1" s="1"/>
  <c r="H166" i="1"/>
  <c r="I166" i="1" s="1"/>
  <c r="H164" i="1"/>
  <c r="I164" i="1" s="1"/>
  <c r="H162" i="1"/>
  <c r="I162" i="1" s="1"/>
  <c r="H160" i="1"/>
  <c r="I160" i="1" s="1"/>
  <c r="H158" i="1"/>
  <c r="I158" i="1" s="1"/>
  <c r="H156" i="1"/>
  <c r="I156" i="1" s="1"/>
  <c r="H154" i="1"/>
  <c r="I154" i="1" s="1"/>
  <c r="H152" i="1"/>
  <c r="I152" i="1" s="1"/>
  <c r="H150" i="1"/>
  <c r="I150" i="1" s="1"/>
  <c r="H148" i="1"/>
  <c r="I148" i="1" s="1"/>
  <c r="H146" i="1"/>
  <c r="I146" i="1" s="1"/>
  <c r="H144" i="1"/>
  <c r="I144" i="1" s="1"/>
  <c r="H142" i="1"/>
  <c r="I142" i="1" s="1"/>
  <c r="H140" i="1"/>
  <c r="I140" i="1" s="1"/>
  <c r="H138" i="1"/>
  <c r="I138" i="1" s="1"/>
  <c r="H136" i="1"/>
  <c r="I136" i="1" s="1"/>
  <c r="H134" i="1"/>
  <c r="I134" i="1" s="1"/>
  <c r="H132" i="1"/>
  <c r="I132" i="1" s="1"/>
  <c r="H130" i="1"/>
  <c r="I130" i="1" s="1"/>
  <c r="H128" i="1"/>
  <c r="I128" i="1" s="1"/>
  <c r="H126" i="1"/>
  <c r="I126" i="1" s="1"/>
  <c r="H124" i="1"/>
  <c r="I124" i="1" s="1"/>
  <c r="H122" i="1"/>
  <c r="I122" i="1" s="1"/>
  <c r="H120" i="1"/>
  <c r="I120" i="1" s="1"/>
  <c r="H118" i="1"/>
  <c r="I118" i="1" s="1"/>
  <c r="H116" i="1"/>
  <c r="I116" i="1" s="1"/>
  <c r="H114" i="1"/>
  <c r="I114" i="1" s="1"/>
  <c r="H112" i="1"/>
  <c r="I112" i="1" s="1"/>
  <c r="H110" i="1"/>
  <c r="I110" i="1" s="1"/>
  <c r="H108" i="1"/>
  <c r="I108" i="1" s="1"/>
  <c r="H106" i="1"/>
  <c r="I106" i="1" s="1"/>
  <c r="H104" i="1"/>
  <c r="I104" i="1" s="1"/>
  <c r="H102" i="1"/>
  <c r="I102" i="1" s="1"/>
  <c r="H100" i="1"/>
  <c r="I100" i="1" s="1"/>
  <c r="H98" i="1"/>
  <c r="I98" i="1" s="1"/>
  <c r="H96" i="1"/>
  <c r="I96" i="1" s="1"/>
  <c r="H94" i="1"/>
  <c r="I94" i="1" s="1"/>
  <c r="H92" i="1"/>
  <c r="I92" i="1" s="1"/>
  <c r="H90" i="1"/>
  <c r="I90" i="1" s="1"/>
  <c r="H88" i="1"/>
  <c r="I88" i="1" s="1"/>
  <c r="H86" i="1"/>
  <c r="I86" i="1" s="1"/>
  <c r="H84" i="1"/>
  <c r="I84" i="1" s="1"/>
  <c r="H82" i="1"/>
  <c r="I82" i="1" s="1"/>
  <c r="H80" i="1"/>
  <c r="I80" i="1" s="1"/>
  <c r="H78" i="1"/>
  <c r="I78" i="1" s="1"/>
  <c r="H76" i="1"/>
  <c r="I76" i="1" s="1"/>
  <c r="H74" i="1"/>
  <c r="I74" i="1" s="1"/>
  <c r="H72" i="1"/>
  <c r="I72" i="1" s="1"/>
  <c r="H70" i="1"/>
  <c r="I70" i="1" s="1"/>
  <c r="H68" i="1"/>
  <c r="I68" i="1" s="1"/>
  <c r="H66" i="1"/>
  <c r="I66" i="1" s="1"/>
  <c r="H64" i="1"/>
  <c r="I64" i="1" s="1"/>
  <c r="H62" i="1"/>
  <c r="I62" i="1" s="1"/>
  <c r="H60" i="1"/>
  <c r="I60" i="1" s="1"/>
  <c r="H58" i="1"/>
  <c r="I58" i="1" s="1"/>
  <c r="H56" i="1"/>
  <c r="I56" i="1" s="1"/>
  <c r="H54" i="1"/>
  <c r="I54" i="1" s="1"/>
  <c r="H52" i="1"/>
  <c r="I52" i="1" s="1"/>
  <c r="H50" i="1"/>
  <c r="I50" i="1" s="1"/>
  <c r="H48" i="1"/>
  <c r="I48" i="1" s="1"/>
  <c r="H46" i="1"/>
  <c r="I46" i="1" s="1"/>
  <c r="H44" i="1"/>
  <c r="I44" i="1" s="1"/>
  <c r="H42" i="1"/>
  <c r="I42" i="1" s="1"/>
  <c r="H40" i="1"/>
  <c r="I40" i="1" s="1"/>
  <c r="H38" i="1"/>
  <c r="I38" i="1" s="1"/>
  <c r="H36" i="1"/>
  <c r="I36" i="1" s="1"/>
  <c r="H34" i="1"/>
  <c r="I34" i="1" s="1"/>
  <c r="H32" i="1"/>
  <c r="I32" i="1" s="1"/>
  <c r="H30" i="1"/>
  <c r="I30" i="1" s="1"/>
  <c r="H28" i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P97" i="2" s="1"/>
  <c r="H10" i="1"/>
  <c r="I10" i="1" s="1"/>
  <c r="N94" i="2" s="1"/>
  <c r="F94" i="2" s="1"/>
  <c r="C50" i="6" s="1"/>
  <c r="H8" i="1"/>
  <c r="I8" i="1" s="1"/>
  <c r="L93" i="2" s="1"/>
  <c r="F93" i="2" s="1"/>
  <c r="C49" i="6" s="1"/>
  <c r="H6" i="1"/>
  <c r="I6" i="1" s="1"/>
  <c r="O50" i="2" s="1"/>
  <c r="H617" i="1"/>
  <c r="I617" i="1" s="1"/>
  <c r="H615" i="1"/>
  <c r="I615" i="1" s="1"/>
  <c r="H613" i="1"/>
  <c r="I613" i="1" s="1"/>
  <c r="H611" i="1"/>
  <c r="I611" i="1" s="1"/>
  <c r="H609" i="1"/>
  <c r="I609" i="1" s="1"/>
  <c r="H607" i="1"/>
  <c r="I607" i="1" s="1"/>
  <c r="H605" i="1"/>
  <c r="I605" i="1" s="1"/>
  <c r="H603" i="1"/>
  <c r="I603" i="1" s="1"/>
  <c r="H601" i="1"/>
  <c r="I601" i="1" s="1"/>
  <c r="H599" i="1"/>
  <c r="I599" i="1" s="1"/>
  <c r="H597" i="1"/>
  <c r="I597" i="1" s="1"/>
  <c r="H595" i="1"/>
  <c r="I595" i="1" s="1"/>
  <c r="H593" i="1"/>
  <c r="I593" i="1" s="1"/>
  <c r="H591" i="1"/>
  <c r="I591" i="1" s="1"/>
  <c r="H589" i="1"/>
  <c r="I589" i="1" s="1"/>
  <c r="H587" i="1"/>
  <c r="I587" i="1" s="1"/>
  <c r="H585" i="1"/>
  <c r="I585" i="1" s="1"/>
  <c r="H583" i="1"/>
  <c r="I583" i="1" s="1"/>
  <c r="H581" i="1"/>
  <c r="I581" i="1" s="1"/>
  <c r="H579" i="1"/>
  <c r="I579" i="1" s="1"/>
  <c r="H577" i="1"/>
  <c r="I577" i="1" s="1"/>
  <c r="H575" i="1"/>
  <c r="I575" i="1" s="1"/>
  <c r="H573" i="1"/>
  <c r="I573" i="1" s="1"/>
  <c r="H571" i="1"/>
  <c r="I571" i="1" s="1"/>
  <c r="H569" i="1"/>
  <c r="I569" i="1" s="1"/>
  <c r="H567" i="1"/>
  <c r="I567" i="1" s="1"/>
  <c r="H565" i="1"/>
  <c r="I565" i="1" s="1"/>
  <c r="H563" i="1"/>
  <c r="I563" i="1" s="1"/>
  <c r="H561" i="1"/>
  <c r="I561" i="1" s="1"/>
  <c r="H559" i="1"/>
  <c r="I559" i="1" s="1"/>
  <c r="H557" i="1"/>
  <c r="I557" i="1" s="1"/>
  <c r="H555" i="1"/>
  <c r="I555" i="1" s="1"/>
  <c r="H553" i="1"/>
  <c r="I553" i="1" s="1"/>
  <c r="H551" i="1"/>
  <c r="I551" i="1" s="1"/>
  <c r="H549" i="1"/>
  <c r="I549" i="1" s="1"/>
  <c r="H547" i="1"/>
  <c r="I547" i="1" s="1"/>
  <c r="H545" i="1"/>
  <c r="I545" i="1" s="1"/>
  <c r="H543" i="1"/>
  <c r="I543" i="1" s="1"/>
  <c r="H541" i="1"/>
  <c r="I541" i="1" s="1"/>
  <c r="H539" i="1"/>
  <c r="I539" i="1" s="1"/>
  <c r="H537" i="1"/>
  <c r="I537" i="1" s="1"/>
  <c r="H535" i="1"/>
  <c r="I535" i="1" s="1"/>
  <c r="H533" i="1"/>
  <c r="I533" i="1" s="1"/>
  <c r="H531" i="1"/>
  <c r="I531" i="1" s="1"/>
  <c r="H529" i="1"/>
  <c r="I529" i="1" s="1"/>
  <c r="H527" i="1"/>
  <c r="I527" i="1" s="1"/>
  <c r="H525" i="1"/>
  <c r="I525" i="1" s="1"/>
  <c r="H523" i="1"/>
  <c r="I523" i="1" s="1"/>
  <c r="H521" i="1"/>
  <c r="I521" i="1" s="1"/>
  <c r="H519" i="1"/>
  <c r="I519" i="1" s="1"/>
  <c r="H517" i="1"/>
  <c r="I517" i="1" s="1"/>
  <c r="H515" i="1"/>
  <c r="I515" i="1" s="1"/>
  <c r="H513" i="1"/>
  <c r="I513" i="1" s="1"/>
  <c r="H511" i="1"/>
  <c r="I511" i="1" s="1"/>
  <c r="H509" i="1"/>
  <c r="I509" i="1" s="1"/>
  <c r="H507" i="1"/>
  <c r="I507" i="1" s="1"/>
  <c r="H505" i="1"/>
  <c r="I505" i="1" s="1"/>
  <c r="H503" i="1"/>
  <c r="I503" i="1" s="1"/>
  <c r="H501" i="1"/>
  <c r="I501" i="1" s="1"/>
  <c r="H499" i="1"/>
  <c r="I499" i="1" s="1"/>
  <c r="H497" i="1"/>
  <c r="I497" i="1" s="1"/>
  <c r="H495" i="1"/>
  <c r="I495" i="1" s="1"/>
  <c r="H493" i="1"/>
  <c r="I493" i="1" s="1"/>
  <c r="H491" i="1"/>
  <c r="I491" i="1" s="1"/>
  <c r="H489" i="1"/>
  <c r="I489" i="1" s="1"/>
  <c r="H487" i="1"/>
  <c r="I487" i="1" s="1"/>
  <c r="H485" i="1"/>
  <c r="I485" i="1" s="1"/>
  <c r="H483" i="1"/>
  <c r="I483" i="1" s="1"/>
  <c r="H481" i="1"/>
  <c r="I481" i="1" s="1"/>
  <c r="H479" i="1"/>
  <c r="I479" i="1" s="1"/>
  <c r="H477" i="1"/>
  <c r="I477" i="1" s="1"/>
  <c r="H475" i="1"/>
  <c r="I475" i="1" s="1"/>
  <c r="H473" i="1"/>
  <c r="I473" i="1" s="1"/>
  <c r="H471" i="1"/>
  <c r="I471" i="1" s="1"/>
  <c r="H469" i="1"/>
  <c r="I469" i="1" s="1"/>
  <c r="H467" i="1"/>
  <c r="I467" i="1" s="1"/>
  <c r="H465" i="1"/>
  <c r="I465" i="1" s="1"/>
  <c r="H463" i="1"/>
  <c r="I463" i="1" s="1"/>
  <c r="H461" i="1"/>
  <c r="I461" i="1" s="1"/>
  <c r="H459" i="1"/>
  <c r="I459" i="1" s="1"/>
  <c r="H457" i="1"/>
  <c r="I457" i="1" s="1"/>
  <c r="H455" i="1"/>
  <c r="I455" i="1" s="1"/>
  <c r="H453" i="1"/>
  <c r="I453" i="1" s="1"/>
  <c r="H451" i="1"/>
  <c r="I451" i="1" s="1"/>
  <c r="H449" i="1"/>
  <c r="I449" i="1" s="1"/>
  <c r="H447" i="1"/>
  <c r="I447" i="1" s="1"/>
  <c r="H445" i="1"/>
  <c r="I445" i="1" s="1"/>
  <c r="H443" i="1"/>
  <c r="I443" i="1" s="1"/>
  <c r="H441" i="1"/>
  <c r="I441" i="1" s="1"/>
  <c r="H439" i="1"/>
  <c r="I439" i="1" s="1"/>
  <c r="H437" i="1"/>
  <c r="I437" i="1" s="1"/>
  <c r="H435" i="1"/>
  <c r="I435" i="1" s="1"/>
  <c r="H433" i="1"/>
  <c r="I433" i="1" s="1"/>
  <c r="H431" i="1"/>
  <c r="I431" i="1" s="1"/>
  <c r="H429" i="1"/>
  <c r="I429" i="1" s="1"/>
  <c r="H427" i="1"/>
  <c r="I427" i="1" s="1"/>
  <c r="H425" i="1"/>
  <c r="I425" i="1" s="1"/>
  <c r="H423" i="1"/>
  <c r="I423" i="1" s="1"/>
  <c r="H421" i="1"/>
  <c r="I421" i="1" s="1"/>
  <c r="H419" i="1"/>
  <c r="I419" i="1" s="1"/>
  <c r="H417" i="1"/>
  <c r="I417" i="1" s="1"/>
  <c r="H415" i="1"/>
  <c r="I415" i="1" s="1"/>
  <c r="H413" i="1"/>
  <c r="I413" i="1" s="1"/>
  <c r="H411" i="1"/>
  <c r="I411" i="1" s="1"/>
  <c r="H409" i="1"/>
  <c r="I409" i="1" s="1"/>
  <c r="H407" i="1"/>
  <c r="I407" i="1" s="1"/>
  <c r="H405" i="1"/>
  <c r="I405" i="1" s="1"/>
  <c r="H403" i="1"/>
  <c r="I403" i="1" s="1"/>
  <c r="H401" i="1"/>
  <c r="I401" i="1" s="1"/>
  <c r="H399" i="1"/>
  <c r="I399" i="1" s="1"/>
  <c r="H397" i="1"/>
  <c r="I397" i="1" s="1"/>
  <c r="H395" i="1"/>
  <c r="I395" i="1" s="1"/>
  <c r="H393" i="1"/>
  <c r="I393" i="1" s="1"/>
  <c r="H391" i="1"/>
  <c r="I391" i="1" s="1"/>
  <c r="H389" i="1"/>
  <c r="I389" i="1" s="1"/>
  <c r="H387" i="1"/>
  <c r="I387" i="1" s="1"/>
  <c r="H385" i="1"/>
  <c r="I385" i="1" s="1"/>
  <c r="H383" i="1"/>
  <c r="I383" i="1" s="1"/>
  <c r="H381" i="1"/>
  <c r="I381" i="1" s="1"/>
  <c r="H379" i="1"/>
  <c r="I379" i="1" s="1"/>
  <c r="H377" i="1"/>
  <c r="I377" i="1" s="1"/>
  <c r="H375" i="1"/>
  <c r="I375" i="1" s="1"/>
  <c r="H373" i="1"/>
  <c r="I373" i="1" s="1"/>
  <c r="H371" i="1"/>
  <c r="I371" i="1" s="1"/>
  <c r="H369" i="1"/>
  <c r="I369" i="1" s="1"/>
  <c r="H367" i="1"/>
  <c r="I367" i="1" s="1"/>
  <c r="H365" i="1"/>
  <c r="I365" i="1" s="1"/>
  <c r="H363" i="1"/>
  <c r="I363" i="1" s="1"/>
  <c r="H361" i="1"/>
  <c r="I361" i="1" s="1"/>
  <c r="H359" i="1"/>
  <c r="I359" i="1" s="1"/>
  <c r="H357" i="1"/>
  <c r="I357" i="1" s="1"/>
  <c r="H355" i="1"/>
  <c r="I355" i="1" s="1"/>
  <c r="H353" i="1"/>
  <c r="I353" i="1" s="1"/>
  <c r="H351" i="1"/>
  <c r="I351" i="1" s="1"/>
  <c r="H349" i="1"/>
  <c r="I349" i="1" s="1"/>
  <c r="H347" i="1"/>
  <c r="I347" i="1" s="1"/>
  <c r="H345" i="1"/>
  <c r="I345" i="1" s="1"/>
  <c r="H343" i="1"/>
  <c r="I343" i="1" s="1"/>
  <c r="H341" i="1"/>
  <c r="I341" i="1" s="1"/>
  <c r="H339" i="1"/>
  <c r="I339" i="1" s="1"/>
  <c r="H337" i="1"/>
  <c r="I337" i="1" s="1"/>
  <c r="H335" i="1"/>
  <c r="I335" i="1" s="1"/>
  <c r="H333" i="1"/>
  <c r="I333" i="1" s="1"/>
  <c r="H331" i="1"/>
  <c r="I331" i="1" s="1"/>
  <c r="H329" i="1"/>
  <c r="I329" i="1" s="1"/>
  <c r="H327" i="1"/>
  <c r="I327" i="1" s="1"/>
  <c r="H325" i="1"/>
  <c r="I325" i="1" s="1"/>
  <c r="H323" i="1"/>
  <c r="I323" i="1" s="1"/>
  <c r="H321" i="1"/>
  <c r="I321" i="1" s="1"/>
  <c r="H319" i="1"/>
  <c r="I319" i="1" s="1"/>
  <c r="H317" i="1"/>
  <c r="I317" i="1" s="1"/>
  <c r="H315" i="1"/>
  <c r="I315" i="1" s="1"/>
  <c r="H313" i="1"/>
  <c r="I313" i="1" s="1"/>
  <c r="H311" i="1"/>
  <c r="I311" i="1" s="1"/>
  <c r="H309" i="1"/>
  <c r="I309" i="1" s="1"/>
  <c r="H307" i="1"/>
  <c r="I307" i="1" s="1"/>
  <c r="H305" i="1"/>
  <c r="I305" i="1" s="1"/>
  <c r="H303" i="1"/>
  <c r="I303" i="1" s="1"/>
  <c r="H301" i="1"/>
  <c r="I301" i="1" s="1"/>
  <c r="H299" i="1"/>
  <c r="I299" i="1" s="1"/>
  <c r="H297" i="1"/>
  <c r="I297" i="1" s="1"/>
  <c r="H295" i="1"/>
  <c r="I295" i="1" s="1"/>
  <c r="H293" i="1"/>
  <c r="I293" i="1" s="1"/>
  <c r="H291" i="1"/>
  <c r="I291" i="1" s="1"/>
  <c r="H289" i="1"/>
  <c r="I289" i="1" s="1"/>
  <c r="H287" i="1"/>
  <c r="I287" i="1" s="1"/>
  <c r="H285" i="1"/>
  <c r="I285" i="1" s="1"/>
  <c r="H283" i="1"/>
  <c r="I283" i="1" s="1"/>
  <c r="H281" i="1"/>
  <c r="I281" i="1" s="1"/>
  <c r="H279" i="1"/>
  <c r="I279" i="1" s="1"/>
  <c r="H277" i="1"/>
  <c r="I277" i="1" s="1"/>
  <c r="H275" i="1"/>
  <c r="I275" i="1" s="1"/>
  <c r="H273" i="1"/>
  <c r="I273" i="1" s="1"/>
  <c r="H271" i="1"/>
  <c r="I271" i="1" s="1"/>
  <c r="H269" i="1"/>
  <c r="I269" i="1" s="1"/>
  <c r="H267" i="1"/>
  <c r="I267" i="1" s="1"/>
  <c r="H265" i="1"/>
  <c r="I265" i="1" s="1"/>
  <c r="H263" i="1"/>
  <c r="I263" i="1" s="1"/>
  <c r="H261" i="1"/>
  <c r="I261" i="1" s="1"/>
  <c r="H259" i="1"/>
  <c r="I259" i="1" s="1"/>
  <c r="H257" i="1"/>
  <c r="I257" i="1" s="1"/>
  <c r="H255" i="1"/>
  <c r="I255" i="1" s="1"/>
  <c r="H253" i="1"/>
  <c r="I253" i="1" s="1"/>
  <c r="H251" i="1"/>
  <c r="I251" i="1" s="1"/>
  <c r="H249" i="1"/>
  <c r="I249" i="1" s="1"/>
  <c r="H247" i="1"/>
  <c r="I247" i="1" s="1"/>
  <c r="H245" i="1"/>
  <c r="I245" i="1" s="1"/>
  <c r="H243" i="1"/>
  <c r="I243" i="1" s="1"/>
  <c r="H241" i="1"/>
  <c r="I241" i="1" s="1"/>
  <c r="H239" i="1"/>
  <c r="I239" i="1" s="1"/>
  <c r="H237" i="1"/>
  <c r="I237" i="1" s="1"/>
  <c r="H235" i="1"/>
  <c r="I235" i="1" s="1"/>
  <c r="H233" i="1"/>
  <c r="I233" i="1" s="1"/>
  <c r="H231" i="1"/>
  <c r="I231" i="1" s="1"/>
  <c r="H229" i="1"/>
  <c r="I229" i="1" s="1"/>
  <c r="H227" i="1"/>
  <c r="I227" i="1" s="1"/>
  <c r="H225" i="1"/>
  <c r="I225" i="1" s="1"/>
  <c r="H223" i="1"/>
  <c r="I223" i="1" s="1"/>
  <c r="H221" i="1"/>
  <c r="I221" i="1" s="1"/>
  <c r="H219" i="1"/>
  <c r="I219" i="1" s="1"/>
  <c r="H217" i="1"/>
  <c r="I217" i="1" s="1"/>
  <c r="H215" i="1"/>
  <c r="I215" i="1" s="1"/>
  <c r="H213" i="1"/>
  <c r="I213" i="1" s="1"/>
  <c r="H211" i="1"/>
  <c r="I211" i="1" s="1"/>
  <c r="H209" i="1"/>
  <c r="I209" i="1" s="1"/>
  <c r="H207" i="1"/>
  <c r="I207" i="1" s="1"/>
  <c r="H205" i="1"/>
  <c r="I205" i="1" s="1"/>
  <c r="H203" i="1"/>
  <c r="I203" i="1" s="1"/>
  <c r="H201" i="1"/>
  <c r="I201" i="1" s="1"/>
  <c r="H199" i="1"/>
  <c r="I199" i="1" s="1"/>
  <c r="H197" i="1"/>
  <c r="I197" i="1" s="1"/>
  <c r="H195" i="1"/>
  <c r="I195" i="1" s="1"/>
  <c r="H193" i="1"/>
  <c r="I193" i="1" s="1"/>
  <c r="H191" i="1"/>
  <c r="I191" i="1" s="1"/>
  <c r="H189" i="1"/>
  <c r="I189" i="1" s="1"/>
  <c r="H187" i="1"/>
  <c r="I187" i="1" s="1"/>
  <c r="H185" i="1"/>
  <c r="I185" i="1" s="1"/>
  <c r="H183" i="1"/>
  <c r="I183" i="1" s="1"/>
  <c r="H181" i="1"/>
  <c r="I181" i="1" s="1"/>
  <c r="H179" i="1"/>
  <c r="I179" i="1" s="1"/>
  <c r="H177" i="1"/>
  <c r="I177" i="1" s="1"/>
  <c r="H175" i="1"/>
  <c r="I175" i="1" s="1"/>
  <c r="H173" i="1"/>
  <c r="I173" i="1" s="1"/>
  <c r="H171" i="1"/>
  <c r="I171" i="1" s="1"/>
  <c r="H169" i="1"/>
  <c r="I169" i="1" s="1"/>
  <c r="H167" i="1"/>
  <c r="I167" i="1" s="1"/>
  <c r="H165" i="1"/>
  <c r="I165" i="1" s="1"/>
  <c r="H163" i="1"/>
  <c r="I163" i="1" s="1"/>
  <c r="H161" i="1"/>
  <c r="I161" i="1" s="1"/>
  <c r="H159" i="1"/>
  <c r="I159" i="1" s="1"/>
  <c r="H157" i="1"/>
  <c r="I157" i="1" s="1"/>
  <c r="H155" i="1"/>
  <c r="I155" i="1" s="1"/>
  <c r="H153" i="1"/>
  <c r="I153" i="1" s="1"/>
  <c r="H151" i="1"/>
  <c r="I151" i="1" s="1"/>
  <c r="H149" i="1"/>
  <c r="I149" i="1" s="1"/>
  <c r="H147" i="1"/>
  <c r="I147" i="1" s="1"/>
  <c r="H145" i="1"/>
  <c r="I145" i="1" s="1"/>
  <c r="H143" i="1"/>
  <c r="I143" i="1" s="1"/>
  <c r="H141" i="1"/>
  <c r="I141" i="1" s="1"/>
  <c r="H139" i="1"/>
  <c r="I139" i="1" s="1"/>
  <c r="H137" i="1"/>
  <c r="I137" i="1" s="1"/>
  <c r="H135" i="1"/>
  <c r="I135" i="1" s="1"/>
  <c r="H133" i="1"/>
  <c r="I133" i="1" s="1"/>
  <c r="H131" i="1"/>
  <c r="I131" i="1" s="1"/>
  <c r="H129" i="1"/>
  <c r="I129" i="1" s="1"/>
  <c r="H127" i="1"/>
  <c r="I127" i="1" s="1"/>
  <c r="H125" i="1"/>
  <c r="I125" i="1" s="1"/>
  <c r="H123" i="1"/>
  <c r="I123" i="1" s="1"/>
  <c r="H121" i="1"/>
  <c r="I121" i="1" s="1"/>
  <c r="H119" i="1"/>
  <c r="I119" i="1" s="1"/>
  <c r="H117" i="1"/>
  <c r="I117" i="1" s="1"/>
  <c r="H115" i="1"/>
  <c r="I115" i="1" s="1"/>
  <c r="H113" i="1"/>
  <c r="I113" i="1" s="1"/>
  <c r="H111" i="1"/>
  <c r="I111" i="1" s="1"/>
  <c r="H109" i="1"/>
  <c r="I109" i="1" s="1"/>
  <c r="H107" i="1"/>
  <c r="I107" i="1" s="1"/>
  <c r="H105" i="1"/>
  <c r="I105" i="1" s="1"/>
  <c r="H103" i="1"/>
  <c r="I103" i="1" s="1"/>
  <c r="H101" i="1"/>
  <c r="I101" i="1" s="1"/>
  <c r="H99" i="1"/>
  <c r="I99" i="1" s="1"/>
  <c r="H97" i="1"/>
  <c r="I97" i="1" s="1"/>
  <c r="H95" i="1"/>
  <c r="I95" i="1" s="1"/>
  <c r="H93" i="1"/>
  <c r="I93" i="1" s="1"/>
  <c r="H91" i="1"/>
  <c r="I91" i="1" s="1"/>
  <c r="H89" i="1"/>
  <c r="I89" i="1" s="1"/>
  <c r="H87" i="1"/>
  <c r="I87" i="1" s="1"/>
  <c r="H85" i="1"/>
  <c r="I85" i="1" s="1"/>
  <c r="H83" i="1"/>
  <c r="I83" i="1" s="1"/>
  <c r="H81" i="1"/>
  <c r="I81" i="1" s="1"/>
  <c r="H79" i="1"/>
  <c r="I79" i="1" s="1"/>
  <c r="H77" i="1"/>
  <c r="I77" i="1" s="1"/>
  <c r="H75" i="1"/>
  <c r="I75" i="1" s="1"/>
  <c r="H73" i="1"/>
  <c r="I73" i="1" s="1"/>
  <c r="H71" i="1"/>
  <c r="I71" i="1" s="1"/>
  <c r="H69" i="1"/>
  <c r="I69" i="1" s="1"/>
  <c r="H67" i="1"/>
  <c r="I67" i="1" s="1"/>
  <c r="H65" i="1"/>
  <c r="I65" i="1" s="1"/>
  <c r="H63" i="1"/>
  <c r="I63" i="1" s="1"/>
  <c r="H61" i="1"/>
  <c r="I61" i="1" s="1"/>
  <c r="H59" i="1"/>
  <c r="I59" i="1" s="1"/>
  <c r="H57" i="1"/>
  <c r="I57" i="1" s="1"/>
  <c r="H55" i="1"/>
  <c r="I55" i="1" s="1"/>
  <c r="H53" i="1"/>
  <c r="I53" i="1" s="1"/>
  <c r="H51" i="1"/>
  <c r="I51" i="1" s="1"/>
  <c r="H49" i="1"/>
  <c r="I49" i="1" s="1"/>
  <c r="H47" i="1"/>
  <c r="I47" i="1" s="1"/>
  <c r="H45" i="1"/>
  <c r="I45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19" i="1"/>
  <c r="I19" i="1" s="1"/>
  <c r="H17" i="1"/>
  <c r="I17" i="1" s="1"/>
  <c r="H15" i="1"/>
  <c r="I15" i="1" s="1"/>
  <c r="H13" i="1"/>
  <c r="H11" i="1"/>
  <c r="I11" i="1" s="1"/>
  <c r="O55" i="2" s="1"/>
  <c r="H9" i="1"/>
  <c r="I9" i="1" s="1"/>
  <c r="M86" i="2" s="1"/>
  <c r="F86" i="2" s="1"/>
  <c r="C42" i="6" s="1"/>
  <c r="H7" i="1"/>
  <c r="I7" i="1" s="1"/>
  <c r="K53" i="2" s="1"/>
  <c r="H5" i="1"/>
  <c r="I4" i="1"/>
  <c r="I5" i="1" l="1"/>
  <c r="F13" i="9"/>
  <c r="F12" i="9"/>
  <c r="F5" i="9"/>
  <c r="F6" i="9"/>
  <c r="J55" i="2"/>
  <c r="N53" i="2"/>
  <c r="F53" i="2" s="1"/>
  <c r="C9" i="6" s="1"/>
  <c r="G97" i="2"/>
  <c r="H8" i="2"/>
  <c r="F97" i="2"/>
  <c r="C53" i="6" s="1"/>
  <c r="B41" i="9"/>
  <c r="F55" i="2"/>
  <c r="C11" i="6" s="1"/>
  <c r="I13" i="1"/>
  <c r="Q56" i="2" s="1"/>
  <c r="F56" i="2" s="1"/>
  <c r="C12" i="6" s="1"/>
  <c r="B40" i="9"/>
  <c r="B6" i="9"/>
  <c r="B5" i="9"/>
  <c r="B13" i="9"/>
  <c r="B33" i="9"/>
  <c r="B20" i="9"/>
  <c r="B12" i="9"/>
  <c r="B27" i="9"/>
  <c r="B19" i="9"/>
  <c r="B34" i="9"/>
  <c r="B26" i="9"/>
  <c r="I8" i="2"/>
  <c r="F8" i="2" s="1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I43" i="2"/>
  <c r="F43" i="2" s="1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H35" i="2"/>
  <c r="F35" i="2" s="1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I49" i="2"/>
  <c r="O4" i="1"/>
  <c r="H49" i="2"/>
  <c r="I89" i="2"/>
  <c r="F89" i="2" s="1"/>
  <c r="C45" i="6" s="1"/>
  <c r="F14" i="9" l="1"/>
  <c r="G14" i="9" s="1"/>
  <c r="F7" i="9"/>
  <c r="G7" i="9" s="1"/>
  <c r="I98" i="2"/>
  <c r="F98" i="2" s="1"/>
  <c r="C54" i="6" s="1"/>
  <c r="I50" i="2"/>
  <c r="F50" i="2" s="1"/>
  <c r="C6" i="6" s="1"/>
  <c r="M13" i="1"/>
  <c r="O13" i="1" s="1"/>
  <c r="B21" i="9"/>
  <c r="C21" i="9" s="1"/>
  <c r="F49" i="2"/>
  <c r="C5" i="6" s="1"/>
  <c r="B28" i="9"/>
  <c r="C28" i="9" s="1"/>
  <c r="B35" i="9"/>
  <c r="C35" i="9" s="1"/>
  <c r="B42" i="9"/>
  <c r="C42" i="9" s="1"/>
  <c r="B7" i="9"/>
  <c r="C7" i="9" s="1"/>
  <c r="B14" i="9"/>
  <c r="B45" i="9" l="1"/>
  <c r="F42" i="2" s="1"/>
  <c r="C14" i="9"/>
  <c r="D23" i="7" l="1"/>
  <c r="A11" i="8"/>
  <c r="A10" i="8"/>
  <c r="A12" i="8"/>
  <c r="E416" i="1" l="1"/>
  <c r="C4" i="8"/>
  <c r="A5" i="8" l="1"/>
  <c r="E415" i="1" l="1"/>
  <c r="E414" i="1"/>
  <c r="C72" i="6" l="1"/>
  <c r="G23" i="7"/>
  <c r="D14" i="7"/>
  <c r="D24" i="7"/>
  <c r="G24" i="7" l="1"/>
  <c r="D26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O126" i="2"/>
  <c r="N126" i="2"/>
  <c r="M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H126" i="2"/>
  <c r="J126" i="2"/>
  <c r="L126" i="2"/>
  <c r="P126" i="2"/>
  <c r="G126" i="2"/>
  <c r="I126" i="2"/>
  <c r="K126" i="2"/>
  <c r="Q126" i="2"/>
  <c r="R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C34" i="6" s="1"/>
  <c r="E10" i="7"/>
  <c r="E48" i="1"/>
  <c r="E64" i="1"/>
  <c r="C73" i="6" l="1"/>
  <c r="F34" i="6"/>
  <c r="G5" i="7"/>
  <c r="G10" i="7" s="1"/>
  <c r="F35" i="6"/>
  <c r="F73" i="6" s="1"/>
  <c r="D28" i="7" s="1"/>
  <c r="G28" i="7" s="1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E245" i="1" l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F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K135" i="1"/>
  <c r="K136" i="1" l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G22" i="7" l="1"/>
  <c r="G26" i="7" s="1"/>
  <c r="G17" i="7"/>
  <c r="G18" i="7" s="1"/>
  <c r="H18" i="7" s="1"/>
  <c r="D18" i="7"/>
  <c r="H28" i="7" l="1"/>
</calcChain>
</file>

<file path=xl/sharedStrings.xml><?xml version="1.0" encoding="utf-8"?>
<sst xmlns="http://schemas.openxmlformats.org/spreadsheetml/2006/main" count="265" uniqueCount="119">
  <si>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</si>
  <si>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</si>
  <si>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</si>
  <si>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</si>
  <si>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</si>
  <si>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</si>
  <si>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</si>
  <si>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</si>
  <si>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</si>
  <si>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</si>
  <si>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</si>
  <si>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</si>
  <si>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</si>
  <si>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</si>
  <si>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</si>
  <si>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</si>
  <si>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</si>
  <si>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</si>
  <si>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</si>
  <si>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</si>
  <si>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</si>
  <si>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</si>
  <si>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Amount inc GST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</si>
  <si>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</si>
  <si>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</si>
  <si>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</si>
  <si>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</si>
  <si>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</si>
  <si>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</si>
  <si>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</si>
  <si>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</si>
  <si>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</si>
  <si>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</si>
  <si>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</si>
  <si>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</si>
  <si>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</si>
  <si>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</si>
  <si>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</si>
  <si>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</si>
  <si>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</si>
  <si>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</si>
  <si>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</si>
  <si>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</si>
  <si>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</si>
  <si>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</si>
  <si>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</si>
  <si>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</si>
  <si>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</si>
  <si>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</si>
  <si>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</si>
  <si>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</si>
  <si>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</si>
  <si>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</si>
  <si>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</si>
  <si>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</si>
  <si>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</si>
  <si>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</si>
  <si>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</si>
  <si>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</si>
  <si>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</si>
  <si>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</si>
  <si>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</si>
  <si>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</si>
  <si>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</si>
  <si>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</si>
  <si>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</si>
  <si>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</si>
  <si>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</si>
  <si>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</si>
  <si>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</si>
  <si>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</si>
  <si>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</si>
  <si>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</si>
  <si>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</si>
  <si>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</si>
  <si>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GST</t>
  </si>
  <si>
    <t>GST?</t>
  </si>
  <si>
    <t>Amount ex GST</t>
  </si>
  <si>
    <t>GST Returns</t>
  </si>
  <si>
    <t>GST on Expenses</t>
  </si>
  <si>
    <t>GST Balance</t>
  </si>
  <si>
    <t>GST on Income</t>
  </si>
  <si>
    <t>Totals: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</si>
  <si>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</si>
  <si>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</si>
  <si>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</si>
  <si>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</si>
  <si>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</si>
  <si>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</si>
  <si>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</si>
  <si>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</si>
  <si>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</si>
  <si>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</si>
  <si>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</si>
  <si>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</si>
  <si>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</si>
  <si>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</si>
  <si>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</si>
  <si>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</si>
  <si>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</si>
  <si>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</si>
  <si>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</si>
  <si>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</si>
  <si>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July/August 2012</t>
  </si>
  <si>
    <t>September/October 2012</t>
  </si>
  <si>
    <t>November/December 2012</t>
  </si>
  <si>
    <t>January/February 2013</t>
  </si>
  <si>
    <t>March/April 2013</t>
  </si>
  <si>
    <t>May/June 2013</t>
  </si>
  <si>
    <t>Cheque Account</t>
  </si>
  <si>
    <t>Savings Account</t>
  </si>
  <si>
    <t>Grants/Contracts</t>
  </si>
  <si>
    <t>Accounts Receivable/Unbanked Income</t>
  </si>
  <si>
    <t>Accounts Payable/Unbanked Expenses</t>
  </si>
  <si>
    <t>Bi-Monthly</t>
  </si>
  <si>
    <t>OR</t>
  </si>
  <si>
    <t>6-Monthly</t>
  </si>
  <si>
    <t>July-December 2012</t>
  </si>
  <si>
    <t>January - June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</si>
</sst>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u/>
      <sz val="10"/>
      <color theme="1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44" fontId="3" fillId="0" borderId="0" xfId="1" applyFont="1" applyProtection="1"/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5" fillId="9" borderId="6" xfId="0" applyNumberFormat="1" applyFont="1" applyFill="1" applyBorder="1" applyAlignment="1" applyProtection="1">
      <alignment wrapText="1"/>
      <protection locked="0"/>
    </xf>
    <xf numFmtId="0" fontId="5" fillId="9" borderId="7" xfId="0" applyFont="1" applyFill="1" applyBorder="1" applyProtection="1">
      <protection locked="0"/>
    </xf>
    <xf numFmtId="1" fontId="5" fillId="9" borderId="7" xfId="0" applyNumberFormat="1" applyFont="1" applyFill="1" applyBorder="1" applyProtection="1">
      <protection locked="0"/>
    </xf>
    <xf numFmtId="0" fontId="5" fillId="9" borderId="7" xfId="0" applyFont="1" applyFill="1" applyBorder="1" applyAlignment="1">
      <alignment wrapText="1"/>
    </xf>
    <xf numFmtId="0" fontId="5" fillId="9" borderId="7" xfId="0" applyFont="1" applyFill="1" applyBorder="1" applyAlignment="1" applyProtection="1">
      <alignment wrapText="1"/>
      <protection locked="0"/>
    </xf>
    <xf numFmtId="44" fontId="5" fillId="9" borderId="7" xfId="1" applyNumberFormat="1" applyFont="1" applyFill="1" applyBorder="1" applyProtection="1">
      <protection locked="0"/>
    </xf>
    <xf numFmtId="44" fontId="5" fillId="9" borderId="7" xfId="1" applyNumberFormat="1" applyFont="1" applyFill="1" applyBorder="1" applyProtection="1"/>
    <xf numFmtId="44" fontId="5" fillId="9" borderId="7" xfId="1" applyNumberFormat="1" applyFont="1" applyFill="1" applyBorder="1" applyAlignment="1" applyProtection="1">
      <alignment horizontal="center"/>
    </xf>
    <xf numFmtId="44" fontId="5" fillId="9" borderId="8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0" fontId="4" fillId="10" borderId="3" xfId="0" applyNumberFormat="1" applyFont="1" applyFill="1" applyBorder="1" applyAlignment="1" applyProtection="1">
      <alignment wrapText="1"/>
      <protection locked="0"/>
    </xf>
    <xf numFmtId="44" fontId="4" fillId="10" borderId="3" xfId="1" applyNumberFormat="1" applyFont="1" applyFill="1" applyBorder="1" applyProtection="1">
      <protection locked="0"/>
    </xf>
    <xf numFmtId="44" fontId="4" fillId="10" borderId="3" xfId="1" applyNumberFormat="1" applyFont="1" applyFill="1" applyBorder="1" applyProtection="1"/>
    <xf numFmtId="44" fontId="4" fillId="10" borderId="3" xfId="1" applyNumberFormat="1" applyFont="1" applyFill="1" applyBorder="1" applyAlignment="1" applyProtection="1">
      <alignment horizontal="center"/>
    </xf>
    <xf numFmtId="44" fontId="4" fillId="10" borderId="10" xfId="1" applyNumberFormat="1" applyFont="1" applyFill="1" applyBorder="1" applyProtection="1">
      <protection locked="0"/>
    </xf>
    <xf numFmtId="166" fontId="4" fillId="10" borderId="9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10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 applyProtection="1">
      <alignment wrapText="1"/>
      <protection locked="0"/>
    </xf>
    <xf numFmtId="44" fontId="6" fillId="10" borderId="3" xfId="1" applyNumberFormat="1" applyFont="1" applyFill="1" applyBorder="1" applyAlignment="1" applyProtection="1">
      <alignment horizontal="center"/>
    </xf>
    <xf numFmtId="44" fontId="7" fillId="10" borderId="3" xfId="1" applyFont="1" applyFill="1" applyBorder="1" applyAlignment="1" applyProtection="1">
      <alignment horizontal="center" vertical="center" wrapText="1"/>
    </xf>
    <xf numFmtId="165" fontId="7" fillId="10" borderId="9" xfId="0" applyNumberFormat="1" applyFont="1" applyFill="1" applyBorder="1" applyAlignment="1" applyProtection="1">
      <alignment horizontal="center" vertical="center"/>
      <protection locked="0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6" fillId="10" borderId="3" xfId="0" applyNumberFormat="1" applyFont="1" applyFill="1" applyBorder="1" applyAlignment="1" applyProtection="1">
      <protection locked="0"/>
    </xf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0" fontId="4" fillId="10" borderId="3" xfId="0" applyNumberFormat="1" applyFont="1" applyFill="1" applyBorder="1" applyAlignment="1" applyProtection="1">
      <protection locked="0"/>
    </xf>
    <xf numFmtId="1" fontId="6" fillId="10" borderId="3" xfId="0" applyNumberFormat="1" applyFont="1" applyFill="1" applyBorder="1" applyAlignment="1" applyProtection="1">
      <protection locked="0"/>
    </xf>
    <xf numFmtId="165" fontId="7" fillId="10" borderId="9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165" fontId="6" fillId="10" borderId="9" xfId="0" applyNumberFormat="1" applyFont="1" applyFill="1" applyBorder="1" applyProtection="1">
      <protection locked="0"/>
    </xf>
    <xf numFmtId="44" fontId="12" fillId="10" borderId="3" xfId="1" applyNumberFormat="1" applyFont="1" applyFill="1" applyBorder="1" applyProtection="1">
      <protection locked="0"/>
    </xf>
    <xf numFmtId="165" fontId="4" fillId="10" borderId="9" xfId="0" applyNumberFormat="1" applyFont="1" applyFill="1" applyBorder="1" applyProtection="1">
      <protection locked="0"/>
    </xf>
    <xf numFmtId="0" fontId="6" fillId="10" borderId="3" xfId="0" applyFont="1" applyFill="1" applyBorder="1" applyAlignment="1">
      <alignment wrapText="1"/>
    </xf>
    <xf numFmtId="44" fontId="6" fillId="10" borderId="3" xfId="1" applyNumberFormat="1" applyFont="1" applyFill="1" applyBorder="1" applyProtection="1">
      <protection locked="0"/>
    </xf>
    <xf numFmtId="0" fontId="6" fillId="10" borderId="3" xfId="0" applyNumberFormat="1" applyFont="1" applyFill="1" applyBorder="1" applyProtection="1">
      <protection locked="0"/>
    </xf>
    <xf numFmtId="165" fontId="6" fillId="10" borderId="9" xfId="0" applyNumberFormat="1" applyFont="1" applyFill="1" applyBorder="1" applyAlignment="1" applyProtection="1">
      <alignment horizontal="right" vertical="center"/>
      <protection locked="0"/>
    </xf>
    <xf numFmtId="0" fontId="4" fillId="10" borderId="3" xfId="1" applyNumberFormat="1" applyFont="1" applyFill="1" applyBorder="1" applyAlignment="1" applyProtection="1">
      <protection locked="0"/>
    </xf>
    <xf numFmtId="44" fontId="4" fillId="10" borderId="3" xfId="11" applyNumberFormat="1" applyFont="1" applyFill="1" applyBorder="1" applyAlignment="1" applyProtection="1">
      <alignment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</xf>
    <xf numFmtId="14" fontId="6" fillId="10" borderId="3" xfId="0" applyNumberFormat="1" applyFont="1" applyFill="1" applyBorder="1" applyProtection="1">
      <protection locked="0"/>
    </xf>
    <xf numFmtId="165" fontId="4" fillId="10" borderId="5" xfId="0" applyNumberFormat="1" applyFont="1" applyFill="1" applyBorder="1" applyProtection="1">
      <protection locked="0"/>
    </xf>
    <xf numFmtId="0" fontId="4" fillId="10" borderId="11" xfId="0" applyNumberFormat="1" applyFont="1" applyFill="1" applyBorder="1" applyProtection="1">
      <protection locked="0"/>
    </xf>
    <xf numFmtId="0" fontId="4" fillId="10" borderId="11" xfId="0" applyFont="1" applyFill="1" applyBorder="1" applyProtection="1">
      <protection locked="0"/>
    </xf>
    <xf numFmtId="1" fontId="4" fillId="10" borderId="11" xfId="0" applyNumberFormat="1" applyFont="1" applyFill="1" applyBorder="1" applyProtection="1">
      <protection locked="0"/>
    </xf>
    <xf numFmtId="0" fontId="4" fillId="10" borderId="11" xfId="0" applyNumberFormat="1" applyFont="1" applyFill="1" applyBorder="1" applyAlignment="1">
      <alignment wrapText="1"/>
    </xf>
    <xf numFmtId="0" fontId="4" fillId="10" borderId="11" xfId="0" applyNumberFormat="1" applyFont="1" applyFill="1" applyBorder="1" applyAlignment="1" applyProtection="1">
      <alignment wrapText="1"/>
      <protection locked="0"/>
    </xf>
    <xf numFmtId="44" fontId="4" fillId="10" borderId="11" xfId="1" applyNumberFormat="1" applyFont="1" applyFill="1" applyBorder="1" applyProtection="1">
      <protection locked="0"/>
    </xf>
    <xf numFmtId="44" fontId="4" fillId="10" borderId="11" xfId="1" applyNumberFormat="1" applyFont="1" applyFill="1" applyBorder="1" applyAlignment="1" applyProtection="1">
      <alignment horizontal="center"/>
    </xf>
    <xf numFmtId="44" fontId="4" fillId="10" borderId="4" xfId="1" applyNumberFormat="1" applyFont="1" applyFill="1" applyBorder="1"/>
    <xf numFmtId="165" fontId="4" fillId="10" borderId="9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3" fillId="0" borderId="0" xfId="0" applyFont="1"/>
    <xf numFmtId="44" fontId="1" fillId="11" borderId="0" xfId="1" applyFill="1"/>
    <xf numFmtId="44" fontId="5" fillId="12" borderId="7" xfId="1" applyNumberFormat="1" applyFont="1" applyFill="1" applyBorder="1" applyProtection="1">
      <protection locked="0"/>
    </xf>
    <xf numFmtId="44" fontId="5" fillId="12" borderId="7" xfId="1" applyNumberFormat="1" applyFont="1" applyFill="1" applyBorder="1"/>
    <xf numFmtId="44" fontId="4" fillId="12" borderId="8" xfId="1" applyNumberFormat="1" applyFont="1" applyFill="1" applyBorder="1" applyProtection="1">
      <protection locked="0"/>
    </xf>
    <xf numFmtId="44" fontId="4" fillId="12" borderId="10" xfId="1" applyNumberFormat="1" applyFont="1" applyFill="1" applyBorder="1" applyProtection="1">
      <protection locked="0"/>
    </xf>
    <xf numFmtId="44" fontId="4" fillId="12" borderId="10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0" fontId="0" fillId="0" borderId="0" xfId="0" applyFont="1"/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8" name="GST?" dataDxfId="19" totalsRowDxfId="18">
      <calculatedColumnFormula>LOOKUP(Table1[[#This Row],[Account '#]],Accounts!A:A,Accounts!D:D)</calculatedColumnFormula>
    </tableColumn>
    <tableColumn id="7" name="Amount inc GST" dataDxfId="17" totalsRowDxfId="16" dataCellStyle="Currency"/>
    <tableColumn id="9" name="GST" dataDxfId="15" totalsRowDxfId="14" dataCellStyle="Currency">
      <calculatedColumnFormula>IF(Table1[[#This Row],[GST?]],"Table1[[#This Row],[Amount inc GST]]-Table1[[#This Row],[GST]],Table1[[#This Row],[Amount inc GST]]/1.125)",0)</calculatedColumnFormula>
    </tableColumn>
    <tableColumn id="18" name="Amount ex GST" dataDxfId="13" totalsRowDxfId="12" dataCellStyle="Currency">
      <calculatedColumnFormula>Table1[[#This Row],[Amount inc GST]]-Table1[[#This Row],[GST]]</calculatedColumnFormula>
    </tableColumn>
    <tableColumn id="10" name="Banked? (y)" dataDxfId="11" totalsRowDxfId="10"/>
    <tableColumn id="11" name="Bank Balance" dataDxfId="9" totalsRowDxfId="8" dataCellStyle="Currency">
      <calculatedColumnFormula>IF(J2="y",K1+G2,K1)</calculatedColumnFormula>
    </tableColumn>
    <tableColumn id="6" name="Grant 1" dataDxfId="7" totalsRowDxfId="6" dataCellStyle="Currency"/>
    <tableColumn id="12" name="Amount" dataDxfId="5" totalsRowDxfId="4" dataCellStyle="Currency">
      <calculatedColumnFormula>Table1[[#This Row],[Amount ex GST]]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 ex GST]]-Table1[[#This Row],[Amount]]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1867"/>
  <sheetViews>
    <sheetView tabSelected="1" zoomScaleNormal="100" workbookViewId="0">
      <selection activeCell="J19" sqref="J18:J19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19" style="8" customWidth="1"/>
    <col min="7" max="7" width="21.85546875" style="5" customWidth="1"/>
    <col min="8" max="8" width="19.28515625" style="90" customWidth="1"/>
    <col min="9" max="9" width="24.42578125" style="92" customWidth="1"/>
    <col min="10" max="10" width="12.85546875" style="42" customWidth="1"/>
    <col min="11" max="11" width="18" style="12" customWidth="1"/>
    <col min="12" max="12" width="12.85546875" style="165" customWidth="1"/>
    <col min="13" max="13" width="11.5703125" style="165"/>
    <col min="14" max="14" width="16.28515625" style="165" customWidth="1"/>
    <col min="15" max="15" width="21.5703125" style="153" customWidth="1"/>
  </cols>
  <sheetData>
    <row r="1" spans="1:15" s="5" customFormat="1" x14ac:dyDescent="0.2">
      <c r="A1" s="93" t="s">
        <v>0</v>
      </c>
      <c r="B1" s="94" t="s">
        <v>19</v>
      </c>
      <c r="C1" s="94" t="s">
        <v>20</v>
      </c>
      <c r="D1" s="95" t="s">
        <v>21</v>
      </c>
      <c r="E1" s="96" t="s">
        <v>1</v>
      </c>
      <c r="F1" s="97" t="s">
        <v>76</v>
      </c>
      <c r="G1" s="98" t="s">
        <v>22</v>
      </c>
      <c r="H1" s="99" t="s">
        <v>75</v>
      </c>
      <c r="I1" s="100" t="s">
        <v>77</v>
      </c>
      <c r="J1" s="98" t="s">
        <v>23</v>
      </c>
      <c r="K1" s="101" t="s">
        <v>30</v>
      </c>
      <c r="L1" s="158" t="s">
        <v>92</v>
      </c>
      <c r="M1" s="158" t="s">
        <v>69</v>
      </c>
      <c r="N1" s="158" t="s">
        <v>93</v>
      </c>
      <c r="O1" s="159" t="s">
        <v>94</v>
      </c>
    </row>
    <row r="2" spans="1:15" x14ac:dyDescent="0.2">
      <c r="A2" s="152">
        <v>41091</v>
      </c>
      <c r="B2" s="102" t="s">
        <v>86</v>
      </c>
      <c r="C2" s="103"/>
      <c r="D2" s="104"/>
      <c r="E2" s="105"/>
      <c r="F2" s="106" t="e">
        <f>LOOKUP(Table1[[#This Row],[Account '#]],Accounts!A:A,Accounts!D:D)</f>
        <v>#N/A</v>
      </c>
      <c r="G2" s="107"/>
      <c r="H2" s="108"/>
      <c r="I2" s="109">
        <f>Table1[[#This Row],[Amount inc GST]]-Table1[[#This Row],[GST]]</f>
        <v>0</v>
      </c>
      <c r="J2" s="107"/>
      <c r="K2" s="110"/>
      <c r="L2" s="160"/>
      <c r="M2" s="160">
        <f>Table1[[#This Row],[Amount ex GST]]</f>
        <v>0</v>
      </c>
      <c r="N2" s="160"/>
      <c r="O2" s="160">
        <f>Table1[[#This Row],[Amount ex GST]]-Table1[[#This Row],[Amount]]</f>
        <v>0</v>
      </c>
    </row>
    <row r="3" spans="1:15" x14ac:dyDescent="0.2">
      <c r="A3" s="111"/>
      <c r="B3" s="102"/>
      <c r="C3" s="103"/>
      <c r="D3" s="104"/>
      <c r="E3" s="112" t="e">
        <f>LOOKUP(D3,Accounts!A:A,Accounts!B:B)</f>
        <v>#N/A</v>
      </c>
      <c r="F3" s="106" t="e">
        <f>LOOKUP(Table1[[#This Row],[Account '#]],Accounts!A:A,Accounts!D:D)</f>
        <v>#N/A</v>
      </c>
      <c r="G3" s="107"/>
      <c r="H3" s="108" t="e">
        <f>IF(Table1[[#This Row],[GST?]],Table1[[#This Row],[Amount inc GST]]-Table1[[#This Row],[Amount inc GST]]/1.15,0)</f>
        <v>#N/A</v>
      </c>
      <c r="I3" s="109" t="e">
        <f>Table1[[#This Row],[Amount inc GST]]-Table1[[#This Row],[GST]]</f>
        <v>#N/A</v>
      </c>
      <c r="J3" s="103"/>
      <c r="K3" s="113">
        <f t="shared" ref="K3:K66" si="0">IF(J3="y",K2+G3,K2)</f>
        <v>0</v>
      </c>
      <c r="L3" s="161"/>
      <c r="M3" s="161" t="e">
        <f>Table1[[#This Row],[Amount ex GST]]</f>
        <v>#N/A</v>
      </c>
      <c r="N3" s="161"/>
      <c r="O3" s="162" t="e">
        <f>Table1[[#This Row],[Amount ex GST]]-Table1[[#This Row],[Amount]]</f>
        <v>#N/A</v>
      </c>
    </row>
    <row r="4" spans="1:15" x14ac:dyDescent="0.2">
      <c r="A4" s="111"/>
      <c r="B4" s="102"/>
      <c r="C4" s="103"/>
      <c r="D4" s="104"/>
      <c r="E4" s="112" t="e">
        <f>LOOKUP(D4,Accounts!A:A,Accounts!B:B)</f>
        <v>#N/A</v>
      </c>
      <c r="F4" s="106" t="e">
        <f>LOOKUP(Table1[[#This Row],[Account '#]],Accounts!A:A,Accounts!D:D)</f>
        <v>#N/A</v>
      </c>
      <c r="G4" s="107"/>
      <c r="H4" s="108" t="e">
        <f>IF(Table1[[#This Row],[GST?]],Table1[[#This Row],[Amount inc GST]]-Table1[[#This Row],[Amount inc GST]]/1.15,0)</f>
        <v>#N/A</v>
      </c>
      <c r="I4" s="109" t="e">
        <f>Table1[[#This Row],[Amount inc GST]]-Table1[[#This Row],[GST]]</f>
        <v>#N/A</v>
      </c>
      <c r="J4" s="103"/>
      <c r="K4" s="113">
        <f t="shared" si="0"/>
        <v>0</v>
      </c>
      <c r="L4" s="161"/>
      <c r="M4" s="161" t="e">
        <f>Table1[[#This Row],[Amount ex GST]]</f>
        <v>#N/A</v>
      </c>
      <c r="N4" s="161"/>
      <c r="O4" s="162" t="e">
        <f>Table1[[#This Row],[Amount ex GST]]-Table1[[#This Row],[Amount]]</f>
        <v>#N/A</v>
      </c>
    </row>
    <row r="5" spans="1:15" x14ac:dyDescent="0.2">
      <c r="A5" s="111"/>
      <c r="B5" s="102"/>
      <c r="C5" s="103"/>
      <c r="D5" s="104"/>
      <c r="E5" s="112" t="e">
        <f>LOOKUP(D5,Accounts!A:A,Accounts!B:B)</f>
        <v>#N/A</v>
      </c>
      <c r="F5" s="106" t="e">
        <f>LOOKUP(Table1[[#This Row],[Account '#]],Accounts!A:A,Accounts!D:D)</f>
        <v>#N/A</v>
      </c>
      <c r="G5" s="107"/>
      <c r="H5" s="108" t="e">
        <f>IF(Table1[[#This Row],[GST?]],Table1[[#This Row],[Amount inc GST]]-Table1[[#This Row],[Amount inc GST]]/1.15,0)</f>
        <v>#N/A</v>
      </c>
      <c r="I5" s="109" t="e">
        <f>Table1[[#This Row],[Amount inc GST]]-Table1[[#This Row],[GST]]</f>
        <v>#N/A</v>
      </c>
      <c r="J5" s="103"/>
      <c r="K5" s="113">
        <f t="shared" si="0"/>
        <v>0</v>
      </c>
      <c r="L5" s="161"/>
      <c r="M5" s="161" t="e">
        <f>Table1[[#This Row],[Amount ex GST]]</f>
        <v>#N/A</v>
      </c>
      <c r="N5" s="161"/>
      <c r="O5" s="162" t="e">
        <f>Table1[[#This Row],[Amount ex GST]]-Table1[[#This Row],[Amount]]</f>
        <v>#N/A</v>
      </c>
    </row>
    <row r="6" spans="1:15" x14ac:dyDescent="0.2">
      <c r="A6" s="111"/>
      <c r="B6" s="102"/>
      <c r="C6" s="103"/>
      <c r="D6" s="104"/>
      <c r="E6" s="112" t="e">
        <f>LOOKUP(D6,Accounts!A:A,Accounts!B:B)</f>
        <v>#N/A</v>
      </c>
      <c r="F6" s="106" t="e">
        <f>LOOKUP(Table1[[#This Row],[Account '#]],Accounts!A:A,Accounts!D:D)</f>
        <v>#N/A</v>
      </c>
      <c r="G6" s="107"/>
      <c r="H6" s="108" t="e">
        <f>IF(Table1[[#This Row],[GST?]],Table1[[#This Row],[Amount inc GST]]-Table1[[#This Row],[Amount inc GST]]/1.15,0)</f>
        <v>#N/A</v>
      </c>
      <c r="I6" s="109" t="e">
        <f>Table1[[#This Row],[Amount inc GST]]-Table1[[#This Row],[GST]]</f>
        <v>#N/A</v>
      </c>
      <c r="J6" s="103"/>
      <c r="K6" s="113">
        <f t="shared" si="0"/>
        <v>0</v>
      </c>
      <c r="L6" s="161"/>
      <c r="M6" s="161" t="e">
        <f>Table1[[#This Row],[Amount ex GST]]</f>
        <v>#N/A</v>
      </c>
      <c r="N6" s="161"/>
      <c r="O6" s="162" t="e">
        <f>Table1[[#This Row],[Amount ex GST]]-Table1[[#This Row],[Amount]]</f>
        <v>#N/A</v>
      </c>
    </row>
    <row r="7" spans="1:15" x14ac:dyDescent="0.2">
      <c r="A7" s="111"/>
      <c r="B7" s="102"/>
      <c r="C7" s="103"/>
      <c r="D7" s="104"/>
      <c r="E7" s="112" t="e">
        <f>LOOKUP(D7,Accounts!A:A,Accounts!B:B)</f>
        <v>#N/A</v>
      </c>
      <c r="F7" s="106" t="e">
        <f>LOOKUP(Table1[[#This Row],[Account '#]],Accounts!A:A,Accounts!D:D)</f>
        <v>#N/A</v>
      </c>
      <c r="G7" s="107"/>
      <c r="H7" s="108" t="e">
        <f>IF(Table1[[#This Row],[GST?]],Table1[[#This Row],[Amount inc GST]]-Table1[[#This Row],[Amount inc GST]]/1.15,0)</f>
        <v>#N/A</v>
      </c>
      <c r="I7" s="109" t="e">
        <f>Table1[[#This Row],[Amount inc GST]]-Table1[[#This Row],[GST]]</f>
        <v>#N/A</v>
      </c>
      <c r="J7" s="103"/>
      <c r="K7" s="113">
        <f t="shared" si="0"/>
        <v>0</v>
      </c>
      <c r="L7" s="161"/>
      <c r="M7" s="161" t="e">
        <f>Table1[[#This Row],[Amount ex GST]]</f>
        <v>#N/A</v>
      </c>
      <c r="N7" s="161"/>
      <c r="O7" s="162" t="e">
        <f>Table1[[#This Row],[Amount ex GST]]-Table1[[#This Row],[Amount]]</f>
        <v>#N/A</v>
      </c>
    </row>
    <row r="8" spans="1:15" x14ac:dyDescent="0.2">
      <c r="A8" s="111"/>
      <c r="B8" s="102"/>
      <c r="C8" s="103"/>
      <c r="D8" s="104"/>
      <c r="E8" s="112" t="e">
        <f>LOOKUP(D8,Accounts!A:A,Accounts!B:B)</f>
        <v>#N/A</v>
      </c>
      <c r="F8" s="106" t="e">
        <f>LOOKUP(Table1[[#This Row],[Account '#]],Accounts!A:A,Accounts!D:D)</f>
        <v>#N/A</v>
      </c>
      <c r="G8" s="107"/>
      <c r="H8" s="108" t="e">
        <f>IF(Table1[[#This Row],[GST?]],Table1[[#This Row],[Amount inc GST]]-Table1[[#This Row],[Amount inc GST]]/1.15,0)</f>
        <v>#N/A</v>
      </c>
      <c r="I8" s="109" t="e">
        <f>Table1[[#This Row],[Amount inc GST]]-Table1[[#This Row],[GST]]</f>
        <v>#N/A</v>
      </c>
      <c r="J8" s="103"/>
      <c r="K8" s="113">
        <f t="shared" si="0"/>
        <v>0</v>
      </c>
      <c r="L8" s="161"/>
      <c r="M8" s="161" t="e">
        <f>Table1[[#This Row],[Amount ex GST]]</f>
        <v>#N/A</v>
      </c>
      <c r="N8" s="161"/>
      <c r="O8" s="162" t="e">
        <f>Table1[[#This Row],[Amount ex GST]]-Table1[[#This Row],[Amount]]</f>
        <v>#N/A</v>
      </c>
    </row>
    <row r="9" spans="1:15" x14ac:dyDescent="0.2">
      <c r="A9" s="111"/>
      <c r="B9" s="102"/>
      <c r="C9" s="103"/>
      <c r="D9" s="104"/>
      <c r="E9" s="112" t="e">
        <f>LOOKUP(D9,Accounts!A:A,Accounts!B:B)</f>
        <v>#N/A</v>
      </c>
      <c r="F9" s="106" t="e">
        <f>LOOKUP(Table1[[#This Row],[Account '#]],Accounts!A:A,Accounts!D:D)</f>
        <v>#N/A</v>
      </c>
      <c r="G9" s="107"/>
      <c r="H9" s="108" t="e">
        <f>IF(Table1[[#This Row],[GST?]],Table1[[#This Row],[Amount inc GST]]-Table1[[#This Row],[Amount inc GST]]/1.15,0)</f>
        <v>#N/A</v>
      </c>
      <c r="I9" s="109" t="e">
        <f>Table1[[#This Row],[Amount inc GST]]-Table1[[#This Row],[GST]]</f>
        <v>#N/A</v>
      </c>
      <c r="J9" s="103"/>
      <c r="K9" s="113">
        <f t="shared" si="0"/>
        <v>0</v>
      </c>
      <c r="L9" s="161"/>
      <c r="M9" s="161" t="e">
        <f>Table1[[#This Row],[Amount ex GST]]</f>
        <v>#N/A</v>
      </c>
      <c r="N9" s="161"/>
      <c r="O9" s="162" t="e">
        <f>Table1[[#This Row],[Amount ex GST]]-Table1[[#This Row],[Amount]]</f>
        <v>#N/A</v>
      </c>
    </row>
    <row r="10" spans="1:15" x14ac:dyDescent="0.2">
      <c r="A10" s="111"/>
      <c r="B10" s="102"/>
      <c r="C10" s="103"/>
      <c r="D10" s="104"/>
      <c r="E10" s="112" t="e">
        <f>LOOKUP(D10,Accounts!A:A,Accounts!B:B)</f>
        <v>#N/A</v>
      </c>
      <c r="F10" s="106" t="e">
        <f>LOOKUP(Table1[[#This Row],[Account '#]],Accounts!A:A,Accounts!D:D)</f>
        <v>#N/A</v>
      </c>
      <c r="G10" s="107"/>
      <c r="H10" s="108" t="e">
        <f>IF(Table1[[#This Row],[GST?]],Table1[[#This Row],[Amount inc GST]]-Table1[[#This Row],[Amount inc GST]]/1.15,0)</f>
        <v>#N/A</v>
      </c>
      <c r="I10" s="109" t="e">
        <f>Table1[[#This Row],[Amount inc GST]]-Table1[[#This Row],[GST]]</f>
        <v>#N/A</v>
      </c>
      <c r="J10" s="103"/>
      <c r="K10" s="113">
        <f t="shared" si="0"/>
        <v>0</v>
      </c>
      <c r="L10" s="161"/>
      <c r="M10" s="161" t="e">
        <f>Table1[[#This Row],[Amount ex GST]]</f>
        <v>#N/A</v>
      </c>
      <c r="N10" s="161"/>
      <c r="O10" s="162" t="e">
        <f>Table1[[#This Row],[Amount ex GST]]-Table1[[#This Row],[Amount]]</f>
        <v>#N/A</v>
      </c>
    </row>
    <row r="11" spans="1:15" x14ac:dyDescent="0.2">
      <c r="A11" s="111"/>
      <c r="B11" s="102"/>
      <c r="C11" s="103"/>
      <c r="D11" s="104"/>
      <c r="E11" s="112" t="e">
        <f>LOOKUP(D11,Accounts!A:A,Accounts!B:B)</f>
        <v>#N/A</v>
      </c>
      <c r="F11" s="106" t="e">
        <f>LOOKUP(Table1[[#This Row],[Account '#]],Accounts!A:A,Accounts!D:D)</f>
        <v>#N/A</v>
      </c>
      <c r="G11" s="107"/>
      <c r="H11" s="108" t="e">
        <f>IF(Table1[[#This Row],[GST?]],Table1[[#This Row],[Amount inc GST]]-Table1[[#This Row],[Amount inc GST]]/1.15,0)</f>
        <v>#N/A</v>
      </c>
      <c r="I11" s="109" t="e">
        <f>Table1[[#This Row],[Amount inc GST]]-Table1[[#This Row],[GST]]</f>
        <v>#N/A</v>
      </c>
      <c r="J11" s="103"/>
      <c r="K11" s="113">
        <f t="shared" si="0"/>
        <v>0</v>
      </c>
      <c r="L11" s="161"/>
      <c r="M11" s="161" t="e">
        <f>Table1[[#This Row],[Amount ex GST]]</f>
        <v>#N/A</v>
      </c>
      <c r="N11" s="161"/>
      <c r="O11" s="162" t="e">
        <f>Table1[[#This Row],[Amount ex GST]]-Table1[[#This Row],[Amount]]</f>
        <v>#N/A</v>
      </c>
    </row>
    <row r="12" spans="1:15" x14ac:dyDescent="0.2">
      <c r="A12" s="111"/>
      <c r="B12" s="102"/>
      <c r="C12" s="103"/>
      <c r="D12" s="104"/>
      <c r="E12" s="112" t="e">
        <f>LOOKUP(D12,Accounts!A:A,Accounts!B:B)</f>
        <v>#N/A</v>
      </c>
      <c r="F12" s="106" t="e">
        <f>LOOKUP(Table1[[#This Row],[Account '#]],Accounts!A:A,Accounts!D:D)</f>
        <v>#N/A</v>
      </c>
      <c r="G12" s="107"/>
      <c r="H12" s="108" t="e">
        <f>IF(Table1[[#This Row],[GST?]],Table1[[#This Row],[Amount inc GST]]-Table1[[#This Row],[Amount inc GST]]/1.15,0)</f>
        <v>#N/A</v>
      </c>
      <c r="I12" s="109" t="e">
        <f>Table1[[#This Row],[Amount inc GST]]-Table1[[#This Row],[GST]]</f>
        <v>#N/A</v>
      </c>
      <c r="J12" s="103"/>
      <c r="K12" s="113">
        <f t="shared" si="0"/>
        <v>0</v>
      </c>
      <c r="L12" s="161"/>
      <c r="M12" s="161" t="e">
        <f>Table1[[#This Row],[Amount ex GST]]</f>
        <v>#N/A</v>
      </c>
      <c r="N12" s="161"/>
      <c r="O12" s="162" t="e">
        <f>Table1[[#This Row],[Amount ex GST]]-Table1[[#This Row],[Amount]]</f>
        <v>#N/A</v>
      </c>
    </row>
    <row r="13" spans="1:15" x14ac:dyDescent="0.2">
      <c r="A13" s="111"/>
      <c r="B13" s="102"/>
      <c r="C13" s="103"/>
      <c r="D13" s="104"/>
      <c r="E13" s="112" t="e">
        <f>LOOKUP(D13,Accounts!A:A,Accounts!B:B)</f>
        <v>#N/A</v>
      </c>
      <c r="F13" s="106" t="e">
        <f>LOOKUP(Table1[[#This Row],[Account '#]],Accounts!A:A,Accounts!D:D)</f>
        <v>#N/A</v>
      </c>
      <c r="G13" s="107"/>
      <c r="H13" s="108" t="e">
        <f>IF(Table1[[#This Row],[GST?]],Table1[[#This Row],[Amount inc GST]]-Table1[[#This Row],[Amount inc GST]]/1.15,0)</f>
        <v>#N/A</v>
      </c>
      <c r="I13" s="109" t="e">
        <f>Table1[[#This Row],[Amount inc GST]]-Table1[[#This Row],[GST]]</f>
        <v>#N/A</v>
      </c>
      <c r="J13" s="103"/>
      <c r="K13" s="113">
        <f t="shared" si="0"/>
        <v>0</v>
      </c>
      <c r="L13" s="161"/>
      <c r="M13" s="161" t="e">
        <f>Table1[[#This Row],[Amount ex GST]]</f>
        <v>#N/A</v>
      </c>
      <c r="N13" s="161"/>
      <c r="O13" s="162" t="e">
        <f>Table1[[#This Row],[Amount ex GST]]-Table1[[#This Row],[Amount]]</f>
        <v>#N/A</v>
      </c>
    </row>
    <row r="14" spans="1:15" x14ac:dyDescent="0.2">
      <c r="A14" s="111"/>
      <c r="B14" s="102"/>
      <c r="C14" s="103"/>
      <c r="D14" s="104"/>
      <c r="E14" s="112" t="e">
        <f>LOOKUP(D14,Accounts!A:A,Accounts!B:B)</f>
        <v>#N/A</v>
      </c>
      <c r="F14" s="106" t="e">
        <f>LOOKUP(Table1[[#This Row],[Account '#]],Accounts!A:A,Accounts!D:D)</f>
        <v>#N/A</v>
      </c>
      <c r="G14" s="107"/>
      <c r="H14" s="108" t="e">
        <f>IF(Table1[[#This Row],[GST?]],Table1[[#This Row],[Amount inc GST]]-Table1[[#This Row],[Amount inc GST]]/1.15,0)</f>
        <v>#N/A</v>
      </c>
      <c r="I14" s="109" t="e">
        <f>Table1[[#This Row],[Amount inc GST]]-Table1[[#This Row],[GST]]</f>
        <v>#N/A</v>
      </c>
      <c r="J14" s="103"/>
      <c r="K14" s="113">
        <f t="shared" si="0"/>
        <v>0</v>
      </c>
      <c r="L14" s="161"/>
      <c r="M14" s="161" t="e">
        <f>Table1[[#This Row],[Amount ex GST]]</f>
        <v>#N/A</v>
      </c>
      <c r="N14" s="161"/>
      <c r="O14" s="162" t="e">
        <f>Table1[[#This Row],[Amount ex GST]]-Table1[[#This Row],[Amount]]</f>
        <v>#N/A</v>
      </c>
    </row>
    <row r="15" spans="1:15" x14ac:dyDescent="0.2">
      <c r="A15" s="111"/>
      <c r="B15" s="102"/>
      <c r="C15" s="103"/>
      <c r="D15" s="104"/>
      <c r="E15" s="112" t="e">
        <f>LOOKUP(D15,Accounts!A:A,Accounts!B:B)</f>
        <v>#N/A</v>
      </c>
      <c r="F15" s="106" t="e">
        <f>LOOKUP(Table1[[#This Row],[Account '#]],Accounts!A:A,Accounts!D:D)</f>
        <v>#N/A</v>
      </c>
      <c r="G15" s="107"/>
      <c r="H15" s="108" t="e">
        <f>IF(Table1[[#This Row],[GST?]],Table1[[#This Row],[Amount inc GST]]-Table1[[#This Row],[Amount inc GST]]/1.15,0)</f>
        <v>#N/A</v>
      </c>
      <c r="I15" s="109" t="e">
        <f>Table1[[#This Row],[Amount inc GST]]-Table1[[#This Row],[GST]]</f>
        <v>#N/A</v>
      </c>
      <c r="J15" s="103"/>
      <c r="K15" s="113">
        <f t="shared" si="0"/>
        <v>0</v>
      </c>
      <c r="L15" s="161"/>
      <c r="M15" s="161" t="e">
        <f>Table1[[#This Row],[Amount ex GST]]</f>
        <v>#N/A</v>
      </c>
      <c r="N15" s="161"/>
      <c r="O15" s="162" t="e">
        <f>Table1[[#This Row],[Amount ex GST]]-Table1[[#This Row],[Amount]]</f>
        <v>#N/A</v>
      </c>
    </row>
    <row r="16" spans="1:15" x14ac:dyDescent="0.2">
      <c r="A16" s="111"/>
      <c r="B16" s="102"/>
      <c r="C16" s="103"/>
      <c r="D16" s="104"/>
      <c r="E16" s="112" t="e">
        <f>LOOKUP(D16,Accounts!A:A,Accounts!B:B)</f>
        <v>#N/A</v>
      </c>
      <c r="F16" s="106" t="e">
        <f>LOOKUP(Table1[[#This Row],[Account '#]],Accounts!A:A,Accounts!D:D)</f>
        <v>#N/A</v>
      </c>
      <c r="G16" s="107"/>
      <c r="H16" s="108" t="e">
        <f>IF(Table1[[#This Row],[GST?]],Table1[[#This Row],[Amount inc GST]]-Table1[[#This Row],[Amount inc GST]]/1.15,0)</f>
        <v>#N/A</v>
      </c>
      <c r="I16" s="109" t="e">
        <f>Table1[[#This Row],[Amount inc GST]]-Table1[[#This Row],[GST]]</f>
        <v>#N/A</v>
      </c>
      <c r="J16" s="103"/>
      <c r="K16" s="113">
        <f t="shared" si="0"/>
        <v>0</v>
      </c>
      <c r="L16" s="161"/>
      <c r="M16" s="161" t="e">
        <f>Table1[[#This Row],[Amount ex GST]]</f>
        <v>#N/A</v>
      </c>
      <c r="N16" s="161"/>
      <c r="O16" s="162" t="e">
        <f>Table1[[#This Row],[Amount ex GST]]-Table1[[#This Row],[Amount]]</f>
        <v>#N/A</v>
      </c>
    </row>
    <row r="17" spans="1:15" x14ac:dyDescent="0.2">
      <c r="A17" s="111"/>
      <c r="B17" s="102"/>
      <c r="C17" s="103"/>
      <c r="D17" s="104"/>
      <c r="E17" s="112" t="e">
        <f>LOOKUP(D17,Accounts!A:A,Accounts!B:B)</f>
        <v>#N/A</v>
      </c>
      <c r="F17" s="106" t="e">
        <f>LOOKUP(Table1[[#This Row],[Account '#]],Accounts!A:A,Accounts!D:D)</f>
        <v>#N/A</v>
      </c>
      <c r="G17" s="107"/>
      <c r="H17" s="108" t="e">
        <f>IF(Table1[[#This Row],[GST?]],Table1[[#This Row],[Amount inc GST]]-Table1[[#This Row],[Amount inc GST]]/1.15,0)</f>
        <v>#N/A</v>
      </c>
      <c r="I17" s="109" t="e">
        <f>Table1[[#This Row],[Amount inc GST]]-Table1[[#This Row],[GST]]</f>
        <v>#N/A</v>
      </c>
      <c r="J17" s="103"/>
      <c r="K17" s="113">
        <f t="shared" si="0"/>
        <v>0</v>
      </c>
      <c r="L17" s="161"/>
      <c r="M17" s="161" t="e">
        <f>Table1[[#This Row],[Amount ex GST]]</f>
        <v>#N/A</v>
      </c>
      <c r="N17" s="161"/>
      <c r="O17" s="162" t="e">
        <f>Table1[[#This Row],[Amount ex GST]]-Table1[[#This Row],[Amount]]</f>
        <v>#N/A</v>
      </c>
    </row>
    <row r="18" spans="1:15" x14ac:dyDescent="0.2">
      <c r="A18" s="111"/>
      <c r="B18" s="102"/>
      <c r="C18" s="103"/>
      <c r="D18" s="104"/>
      <c r="E18" s="112" t="e">
        <f>LOOKUP(D18,Accounts!A:A,Accounts!B:B)</f>
        <v>#N/A</v>
      </c>
      <c r="F18" s="106" t="e">
        <f>LOOKUP(Table1[[#This Row],[Account '#]],Accounts!A:A,Accounts!D:D)</f>
        <v>#N/A</v>
      </c>
      <c r="G18" s="107"/>
      <c r="H18" s="108" t="e">
        <f>IF(Table1[[#This Row],[GST?]],Table1[[#This Row],[Amount inc GST]]-Table1[[#This Row],[Amount inc GST]]/1.15,0)</f>
        <v>#N/A</v>
      </c>
      <c r="I18" s="109" t="e">
        <f>Table1[[#This Row],[Amount inc GST]]-Table1[[#This Row],[GST]]</f>
        <v>#N/A</v>
      </c>
      <c r="J18" s="103"/>
      <c r="K18" s="113">
        <f t="shared" si="0"/>
        <v>0</v>
      </c>
      <c r="L18" s="161"/>
      <c r="M18" s="161" t="e">
        <f>Table1[[#This Row],[Amount ex GST]]</f>
        <v>#N/A</v>
      </c>
      <c r="N18" s="161"/>
      <c r="O18" s="162" t="e">
        <f>Table1[[#This Row],[Amount ex GST]]-Table1[[#This Row],[Amount]]</f>
        <v>#N/A</v>
      </c>
    </row>
    <row r="19" spans="1:15" x14ac:dyDescent="0.2">
      <c r="A19" s="111"/>
      <c r="B19" s="102"/>
      <c r="C19" s="103"/>
      <c r="D19" s="104"/>
      <c r="E19" s="112" t="e">
        <f>LOOKUP(D19,Accounts!A:A,Accounts!B:B)</f>
        <v>#N/A</v>
      </c>
      <c r="F19" s="106" t="e">
        <f>LOOKUP(Table1[[#This Row],[Account '#]],Accounts!A:A,Accounts!D:D)</f>
        <v>#N/A</v>
      </c>
      <c r="G19" s="107"/>
      <c r="H19" s="108" t="e">
        <f>IF(Table1[[#This Row],[GST?]],Table1[[#This Row],[Amount inc GST]]-Table1[[#This Row],[Amount inc GST]]/1.15,0)</f>
        <v>#N/A</v>
      </c>
      <c r="I19" s="109" t="e">
        <f>Table1[[#This Row],[Amount inc GST]]-Table1[[#This Row],[GST]]</f>
        <v>#N/A</v>
      </c>
      <c r="J19" s="103"/>
      <c r="K19" s="113">
        <f t="shared" si="0"/>
        <v>0</v>
      </c>
      <c r="L19" s="161"/>
      <c r="M19" s="161" t="e">
        <f>Table1[[#This Row],[Amount ex GST]]</f>
        <v>#N/A</v>
      </c>
      <c r="N19" s="161"/>
      <c r="O19" s="162" t="e">
        <f>Table1[[#This Row],[Amount ex GST]]-Table1[[#This Row],[Amount]]</f>
        <v>#N/A</v>
      </c>
    </row>
    <row r="20" spans="1:15" x14ac:dyDescent="0.2">
      <c r="A20" s="111"/>
      <c r="B20" s="102"/>
      <c r="C20" s="103"/>
      <c r="D20" s="104"/>
      <c r="E20" s="112" t="e">
        <f>LOOKUP(D20,Accounts!A:A,Accounts!B:B)</f>
        <v>#N/A</v>
      </c>
      <c r="F20" s="106" t="e">
        <f>LOOKUP(Table1[[#This Row],[Account '#]],Accounts!A:A,Accounts!D:D)</f>
        <v>#N/A</v>
      </c>
      <c r="G20" s="107"/>
      <c r="H20" s="108" t="e">
        <f>IF(Table1[[#This Row],[GST?]],Table1[[#This Row],[Amount inc GST]]-Table1[[#This Row],[Amount inc GST]]/1.15,0)</f>
        <v>#N/A</v>
      </c>
      <c r="I20" s="109" t="e">
        <f>Table1[[#This Row],[Amount inc GST]]-Table1[[#This Row],[GST]]</f>
        <v>#N/A</v>
      </c>
      <c r="J20" s="103"/>
      <c r="K20" s="113">
        <f t="shared" si="0"/>
        <v>0</v>
      </c>
      <c r="L20" s="161"/>
      <c r="M20" s="161" t="e">
        <f>Table1[[#This Row],[Amount ex GST]]</f>
        <v>#N/A</v>
      </c>
      <c r="N20" s="161"/>
      <c r="O20" s="162" t="e">
        <f>Table1[[#This Row],[Amount ex GST]]-Table1[[#This Row],[Amount]]</f>
        <v>#N/A</v>
      </c>
    </row>
    <row r="21" spans="1:15" x14ac:dyDescent="0.2">
      <c r="A21" s="111"/>
      <c r="B21" s="102"/>
      <c r="C21" s="103"/>
      <c r="D21" s="104"/>
      <c r="E21" s="112" t="e">
        <f>LOOKUP(D21,Accounts!A:A,Accounts!B:B)</f>
        <v>#N/A</v>
      </c>
      <c r="F21" s="106" t="e">
        <f>LOOKUP(Table1[[#This Row],[Account '#]],Accounts!A:A,Accounts!D:D)</f>
        <v>#N/A</v>
      </c>
      <c r="G21" s="107"/>
      <c r="H21" s="108" t="e">
        <f>IF(Table1[[#This Row],[GST?]],Table1[[#This Row],[Amount inc GST]]-Table1[[#This Row],[Amount inc GST]]/1.15,0)</f>
        <v>#N/A</v>
      </c>
      <c r="I21" s="109" t="e">
        <f>Table1[[#This Row],[Amount inc GST]]-Table1[[#This Row],[GST]]</f>
        <v>#N/A</v>
      </c>
      <c r="J21" s="103"/>
      <c r="K21" s="113">
        <f t="shared" si="0"/>
        <v>0</v>
      </c>
      <c r="L21" s="161"/>
      <c r="M21" s="161" t="e">
        <f>Table1[[#This Row],[Amount ex GST]]</f>
        <v>#N/A</v>
      </c>
      <c r="N21" s="161"/>
      <c r="O21" s="162" t="e">
        <f>Table1[[#This Row],[Amount ex GST]]-Table1[[#This Row],[Amount]]</f>
        <v>#N/A</v>
      </c>
    </row>
    <row r="22" spans="1:15" x14ac:dyDescent="0.2">
      <c r="A22" s="111"/>
      <c r="B22" s="102"/>
      <c r="C22" s="103"/>
      <c r="D22" s="104"/>
      <c r="E22" s="112" t="e">
        <f>LOOKUP(D22,Accounts!A:A,Accounts!B:B)</f>
        <v>#N/A</v>
      </c>
      <c r="F22" s="106" t="e">
        <f>LOOKUP(Table1[[#This Row],[Account '#]],Accounts!A:A,Accounts!D:D)</f>
        <v>#N/A</v>
      </c>
      <c r="G22" s="107"/>
      <c r="H22" s="108" t="e">
        <f>IF(Table1[[#This Row],[GST?]],Table1[[#This Row],[Amount inc GST]]-Table1[[#This Row],[Amount inc GST]]/1.15,0)</f>
        <v>#N/A</v>
      </c>
      <c r="I22" s="109" t="e">
        <f>Table1[[#This Row],[Amount inc GST]]-Table1[[#This Row],[GST]]</f>
        <v>#N/A</v>
      </c>
      <c r="J22" s="103"/>
      <c r="K22" s="113">
        <f t="shared" si="0"/>
        <v>0</v>
      </c>
      <c r="L22" s="161"/>
      <c r="M22" s="161" t="e">
        <f>Table1[[#This Row],[Amount ex GST]]</f>
        <v>#N/A</v>
      </c>
      <c r="N22" s="161"/>
      <c r="O22" s="162" t="e">
        <f>Table1[[#This Row],[Amount ex GST]]-Table1[[#This Row],[Amount]]</f>
        <v>#N/A</v>
      </c>
    </row>
    <row r="23" spans="1:15" x14ac:dyDescent="0.2">
      <c r="A23" s="111"/>
      <c r="B23" s="102"/>
      <c r="C23" s="103"/>
      <c r="D23" s="104"/>
      <c r="E23" s="112" t="e">
        <f>LOOKUP(D23,Accounts!A:A,Accounts!B:B)</f>
        <v>#N/A</v>
      </c>
      <c r="F23" s="106" t="e">
        <f>LOOKUP(Table1[[#This Row],[Account '#]],Accounts!A:A,Accounts!D:D)</f>
        <v>#N/A</v>
      </c>
      <c r="G23" s="107"/>
      <c r="H23" s="108" t="e">
        <f>IF(Table1[[#This Row],[GST?]],Table1[[#This Row],[Amount inc GST]]-Table1[[#This Row],[Amount inc GST]]/1.15,0)</f>
        <v>#N/A</v>
      </c>
      <c r="I23" s="109" t="e">
        <f>Table1[[#This Row],[Amount inc GST]]-Table1[[#This Row],[GST]]</f>
        <v>#N/A</v>
      </c>
      <c r="J23" s="103"/>
      <c r="K23" s="113">
        <f t="shared" si="0"/>
        <v>0</v>
      </c>
      <c r="L23" s="161"/>
      <c r="M23" s="161" t="e">
        <f>Table1[[#This Row],[Amount ex GST]]</f>
        <v>#N/A</v>
      </c>
      <c r="N23" s="161"/>
      <c r="O23" s="162" t="e">
        <f>Table1[[#This Row],[Amount ex GST]]-Table1[[#This Row],[Amount]]</f>
        <v>#N/A</v>
      </c>
    </row>
    <row r="24" spans="1:15" x14ac:dyDescent="0.2">
      <c r="A24" s="111"/>
      <c r="B24" s="102"/>
      <c r="C24" s="103"/>
      <c r="D24" s="104"/>
      <c r="E24" s="112" t="e">
        <f>LOOKUP(D24,Accounts!A:A,Accounts!B:B)</f>
        <v>#N/A</v>
      </c>
      <c r="F24" s="106" t="e">
        <f>LOOKUP(Table1[[#This Row],[Account '#]],Accounts!A:A,Accounts!D:D)</f>
        <v>#N/A</v>
      </c>
      <c r="G24" s="107"/>
      <c r="H24" s="108" t="e">
        <f>IF(Table1[[#This Row],[GST?]],Table1[[#This Row],[Amount inc GST]]-Table1[[#This Row],[Amount inc GST]]/1.15,0)</f>
        <v>#N/A</v>
      </c>
      <c r="I24" s="109" t="e">
        <f>Table1[[#This Row],[Amount inc GST]]-Table1[[#This Row],[GST]]</f>
        <v>#N/A</v>
      </c>
      <c r="J24" s="103"/>
      <c r="K24" s="113">
        <f t="shared" si="0"/>
        <v>0</v>
      </c>
      <c r="L24" s="161"/>
      <c r="M24" s="161" t="e">
        <f>Table1[[#This Row],[Amount ex GST]]</f>
        <v>#N/A</v>
      </c>
      <c r="N24" s="161"/>
      <c r="O24" s="162" t="e">
        <f>Table1[[#This Row],[Amount ex GST]]-Table1[[#This Row],[Amount]]</f>
        <v>#N/A</v>
      </c>
    </row>
    <row r="25" spans="1:15" x14ac:dyDescent="0.2">
      <c r="A25" s="111"/>
      <c r="B25" s="102"/>
      <c r="C25" s="103"/>
      <c r="D25" s="104"/>
      <c r="E25" s="114" t="e">
        <f>LOOKUP(D25,Accounts!A:A,Accounts!B:B)</f>
        <v>#N/A</v>
      </c>
      <c r="F25" s="115" t="e">
        <f>LOOKUP(Table1[[#This Row],[Account '#]],Accounts!A:A,Accounts!D:D)</f>
        <v>#N/A</v>
      </c>
      <c r="G25" s="107"/>
      <c r="H25" s="108" t="e">
        <f>IF(Table1[[#This Row],[GST?]],Table1[[#This Row],[Amount inc GST]]-Table1[[#This Row],[Amount inc GST]]/1.15,0)</f>
        <v>#N/A</v>
      </c>
      <c r="I25" s="116" t="e">
        <f>Table1[[#This Row],[Amount inc GST]]-Table1[[#This Row],[GST]]</f>
        <v>#N/A</v>
      </c>
      <c r="J25" s="103"/>
      <c r="K25" s="113">
        <f t="shared" si="0"/>
        <v>0</v>
      </c>
      <c r="L25" s="161"/>
      <c r="M25" s="161" t="e">
        <f>Table1[[#This Row],[Amount ex GST]]</f>
        <v>#N/A</v>
      </c>
      <c r="N25" s="161"/>
      <c r="O25" s="162" t="e">
        <f>Table1[[#This Row],[Amount ex GST]]-Table1[[#This Row],[Amount]]</f>
        <v>#N/A</v>
      </c>
    </row>
    <row r="26" spans="1:15" x14ac:dyDescent="0.2">
      <c r="A26" s="111"/>
      <c r="B26" s="102"/>
      <c r="C26" s="103"/>
      <c r="D26" s="104"/>
      <c r="E26" s="112" t="e">
        <f>LOOKUP(D26,Accounts!A:A,Accounts!B:B)</f>
        <v>#N/A</v>
      </c>
      <c r="F26" s="106" t="e">
        <f>LOOKUP(Table1[[#This Row],[Account '#]],Accounts!A:A,Accounts!D:D)</f>
        <v>#N/A</v>
      </c>
      <c r="G26" s="107"/>
      <c r="H26" s="108" t="e">
        <f>IF(Table1[[#This Row],[GST?]],Table1[[#This Row],[Amount inc GST]]-Table1[[#This Row],[Amount inc GST]]/1.15,0)</f>
        <v>#N/A</v>
      </c>
      <c r="I26" s="109" t="e">
        <f>Table1[[#This Row],[Amount inc GST]]-Table1[[#This Row],[GST]]</f>
        <v>#N/A</v>
      </c>
      <c r="J26" s="103"/>
      <c r="K26" s="113">
        <f t="shared" si="0"/>
        <v>0</v>
      </c>
      <c r="L26" s="161"/>
      <c r="M26" s="161" t="e">
        <f>Table1[[#This Row],[Amount ex GST]]</f>
        <v>#N/A</v>
      </c>
      <c r="N26" s="161"/>
      <c r="O26" s="162" t="e">
        <f>Table1[[#This Row],[Amount ex GST]]-Table1[[#This Row],[Amount]]</f>
        <v>#N/A</v>
      </c>
    </row>
    <row r="27" spans="1:15" x14ac:dyDescent="0.2">
      <c r="A27" s="111"/>
      <c r="B27" s="102"/>
      <c r="C27" s="103"/>
      <c r="D27" s="104"/>
      <c r="E27" s="112" t="e">
        <f>LOOKUP(D27,Accounts!A:A,Accounts!B:B)</f>
        <v>#N/A</v>
      </c>
      <c r="F27" s="106" t="e">
        <f>LOOKUP(Table1[[#This Row],[Account '#]],Accounts!A:A,Accounts!D:D)</f>
        <v>#N/A</v>
      </c>
      <c r="G27" s="107"/>
      <c r="H27" s="108" t="e">
        <f>IF(Table1[[#This Row],[GST?]],Table1[[#This Row],[Amount inc GST]]-Table1[[#This Row],[Amount inc GST]]/1.15,0)</f>
        <v>#N/A</v>
      </c>
      <c r="I27" s="109" t="e">
        <f>Table1[[#This Row],[Amount inc GST]]-Table1[[#This Row],[GST]]</f>
        <v>#N/A</v>
      </c>
      <c r="J27" s="103"/>
      <c r="K27" s="113">
        <f t="shared" si="0"/>
        <v>0</v>
      </c>
      <c r="L27" s="161"/>
      <c r="M27" s="161" t="e">
        <f>Table1[[#This Row],[Amount ex GST]]</f>
        <v>#N/A</v>
      </c>
      <c r="N27" s="161"/>
      <c r="O27" s="162" t="e">
        <f>Table1[[#This Row],[Amount ex GST]]-Table1[[#This Row],[Amount]]</f>
        <v>#N/A</v>
      </c>
    </row>
    <row r="28" spans="1:15" x14ac:dyDescent="0.2">
      <c r="A28" s="111"/>
      <c r="B28" s="102"/>
      <c r="C28" s="103"/>
      <c r="D28" s="104"/>
      <c r="E28" s="112" t="e">
        <f>LOOKUP(D28,Accounts!A:A,Accounts!B:B)</f>
        <v>#N/A</v>
      </c>
      <c r="F28" s="106" t="e">
        <f>LOOKUP(Table1[[#This Row],[Account '#]],Accounts!A:A,Accounts!D:D)</f>
        <v>#N/A</v>
      </c>
      <c r="G28" s="107"/>
      <c r="H28" s="108" t="e">
        <f>IF(Table1[[#This Row],[GST?]],Table1[[#This Row],[Amount inc GST]]-Table1[[#This Row],[Amount inc GST]]/1.15,0)</f>
        <v>#N/A</v>
      </c>
      <c r="I28" s="109" t="e">
        <f>Table1[[#This Row],[Amount inc GST]]-Table1[[#This Row],[GST]]</f>
        <v>#N/A</v>
      </c>
      <c r="J28" s="103"/>
      <c r="K28" s="113">
        <f t="shared" si="0"/>
        <v>0</v>
      </c>
      <c r="L28" s="161"/>
      <c r="M28" s="161" t="e">
        <f>Table1[[#This Row],[Amount ex GST]]</f>
        <v>#N/A</v>
      </c>
      <c r="N28" s="161"/>
      <c r="O28" s="162" t="e">
        <f>Table1[[#This Row],[Amount ex GST]]-Table1[[#This Row],[Amount]]</f>
        <v>#N/A</v>
      </c>
    </row>
    <row r="29" spans="1:15" x14ac:dyDescent="0.2">
      <c r="A29" s="111"/>
      <c r="B29" s="102"/>
      <c r="C29" s="103"/>
      <c r="D29" s="104"/>
      <c r="E29" s="114" t="e">
        <f>LOOKUP(D29,Accounts!A:A,Accounts!B:B)</f>
        <v>#N/A</v>
      </c>
      <c r="F29" s="115" t="e">
        <f>LOOKUP(Table1[[#This Row],[Account '#]],Accounts!A:A,Accounts!D:D)</f>
        <v>#N/A</v>
      </c>
      <c r="G29" s="107"/>
      <c r="H29" s="108" t="e">
        <f>IF(Table1[[#This Row],[GST?]],Table1[[#This Row],[Amount inc GST]]-Table1[[#This Row],[Amount inc GST]]/1.15,0)</f>
        <v>#N/A</v>
      </c>
      <c r="I29" s="116" t="e">
        <f>Table1[[#This Row],[Amount inc GST]]-Table1[[#This Row],[GST]]</f>
        <v>#N/A</v>
      </c>
      <c r="J29" s="103"/>
      <c r="K29" s="113">
        <f t="shared" si="0"/>
        <v>0</v>
      </c>
      <c r="L29" s="161"/>
      <c r="M29" s="161" t="e">
        <f>Table1[[#This Row],[Amount ex GST]]</f>
        <v>#N/A</v>
      </c>
      <c r="N29" s="161"/>
      <c r="O29" s="162" t="e">
        <f>Table1[[#This Row],[Amount ex GST]]-Table1[[#This Row],[Amount]]</f>
        <v>#N/A</v>
      </c>
    </row>
    <row r="30" spans="1:15" x14ac:dyDescent="0.2">
      <c r="A30" s="111"/>
      <c r="B30" s="102"/>
      <c r="C30" s="103"/>
      <c r="D30" s="104"/>
      <c r="E30" s="112" t="e">
        <f>LOOKUP(D30,Accounts!A:A,Accounts!B:B)</f>
        <v>#N/A</v>
      </c>
      <c r="F30" s="106" t="e">
        <f>LOOKUP(Table1[[#This Row],[Account '#]],Accounts!A:A,Accounts!D:D)</f>
        <v>#N/A</v>
      </c>
      <c r="G30" s="107"/>
      <c r="H30" s="108" t="e">
        <f>IF(Table1[[#This Row],[GST?]],Table1[[#This Row],[Amount inc GST]]-Table1[[#This Row],[Amount inc GST]]/1.15,0)</f>
        <v>#N/A</v>
      </c>
      <c r="I30" s="109" t="e">
        <f>Table1[[#This Row],[Amount inc GST]]-Table1[[#This Row],[GST]]</f>
        <v>#N/A</v>
      </c>
      <c r="J30" s="103"/>
      <c r="K30" s="113">
        <f t="shared" si="0"/>
        <v>0</v>
      </c>
      <c r="L30" s="161"/>
      <c r="M30" s="161" t="e">
        <f>Table1[[#This Row],[Amount ex GST]]</f>
        <v>#N/A</v>
      </c>
      <c r="N30" s="161"/>
      <c r="O30" s="162" t="e">
        <f>Table1[[#This Row],[Amount ex GST]]-Table1[[#This Row],[Amount]]</f>
        <v>#N/A</v>
      </c>
    </row>
    <row r="31" spans="1:15" x14ac:dyDescent="0.2">
      <c r="A31" s="111"/>
      <c r="B31" s="102"/>
      <c r="C31" s="103"/>
      <c r="D31" s="104"/>
      <c r="E31" s="114" t="e">
        <f>LOOKUP(D31,Accounts!A:A,Accounts!B:B)</f>
        <v>#N/A</v>
      </c>
      <c r="F31" s="115" t="e">
        <f>LOOKUP(Table1[[#This Row],[Account '#]],Accounts!A:A,Accounts!D:D)</f>
        <v>#N/A</v>
      </c>
      <c r="G31" s="107"/>
      <c r="H31" s="108" t="e">
        <f>IF(Table1[[#This Row],[GST?]],Table1[[#This Row],[Amount inc GST]]-Table1[[#This Row],[Amount inc GST]]/1.15,0)</f>
        <v>#N/A</v>
      </c>
      <c r="I31" s="116" t="e">
        <f>Table1[[#This Row],[Amount inc GST]]-Table1[[#This Row],[GST]]</f>
        <v>#N/A</v>
      </c>
      <c r="J31" s="103"/>
      <c r="K31" s="113">
        <f t="shared" si="0"/>
        <v>0</v>
      </c>
      <c r="L31" s="161"/>
      <c r="M31" s="161" t="e">
        <f>Table1[[#This Row],[Amount ex GST]]</f>
        <v>#N/A</v>
      </c>
      <c r="N31" s="161"/>
      <c r="O31" s="162" t="e">
        <f>Table1[[#This Row],[Amount ex GST]]-Table1[[#This Row],[Amount]]</f>
        <v>#N/A</v>
      </c>
    </row>
    <row r="32" spans="1:15" x14ac:dyDescent="0.2">
      <c r="A32" s="111"/>
      <c r="B32" s="102"/>
      <c r="C32" s="103"/>
      <c r="D32" s="104"/>
      <c r="E32" s="105" t="e">
        <f>LOOKUP(D32,Accounts!A:A,Accounts!B:B)</f>
        <v>#N/A</v>
      </c>
      <c r="F32" s="106" t="e">
        <f>LOOKUP(Table1[[#This Row],[Account '#]],Accounts!A:A,Accounts!D:D)</f>
        <v>#N/A</v>
      </c>
      <c r="G32" s="107"/>
      <c r="H32" s="108" t="e">
        <f>IF(Table1[[#This Row],[GST?]],Table1[[#This Row],[Amount inc GST]]-Table1[[#This Row],[Amount inc GST]]/1.15,0)</f>
        <v>#N/A</v>
      </c>
      <c r="I32" s="109" t="e">
        <f>Table1[[#This Row],[Amount inc GST]]-Table1[[#This Row],[GST]]</f>
        <v>#N/A</v>
      </c>
      <c r="J32" s="103"/>
      <c r="K32" s="113">
        <f t="shared" si="0"/>
        <v>0</v>
      </c>
      <c r="L32" s="161"/>
      <c r="M32" s="161" t="e">
        <f>Table1[[#This Row],[Amount ex GST]]</f>
        <v>#N/A</v>
      </c>
      <c r="N32" s="161"/>
      <c r="O32" s="162" t="e">
        <f>Table1[[#This Row],[Amount ex GST]]-Table1[[#This Row],[Amount]]</f>
        <v>#N/A</v>
      </c>
    </row>
    <row r="33" spans="1:15" x14ac:dyDescent="0.2">
      <c r="A33" s="111"/>
      <c r="B33" s="102"/>
      <c r="C33" s="103"/>
      <c r="D33" s="104"/>
      <c r="E33" s="112" t="e">
        <f>LOOKUP(D33,Accounts!A:A,Accounts!B:B)</f>
        <v>#N/A</v>
      </c>
      <c r="F33" s="106" t="e">
        <f>LOOKUP(Table1[[#This Row],[Account '#]],Accounts!A:A,Accounts!D:D)</f>
        <v>#N/A</v>
      </c>
      <c r="G33" s="107"/>
      <c r="H33" s="108" t="e">
        <f>IF(Table1[[#This Row],[GST?]],Table1[[#This Row],[Amount inc GST]]-Table1[[#This Row],[Amount inc GST]]/1.15,0)</f>
        <v>#N/A</v>
      </c>
      <c r="I33" s="117" t="e">
        <f>Table1[[#This Row],[Amount inc GST]]-Table1[[#This Row],[GST]]</f>
        <v>#N/A</v>
      </c>
      <c r="J33" s="103"/>
      <c r="K33" s="113">
        <f t="shared" si="0"/>
        <v>0</v>
      </c>
      <c r="L33" s="161"/>
      <c r="M33" s="161" t="e">
        <f>Table1[[#This Row],[Amount ex GST]]</f>
        <v>#N/A</v>
      </c>
      <c r="N33" s="161"/>
      <c r="O33" s="162" t="e">
        <f>Table1[[#This Row],[Amount ex GST]]-Table1[[#This Row],[Amount]]</f>
        <v>#N/A</v>
      </c>
    </row>
    <row r="34" spans="1:15" x14ac:dyDescent="0.2">
      <c r="A34" s="111"/>
      <c r="B34" s="102"/>
      <c r="C34" s="103"/>
      <c r="D34" s="104"/>
      <c r="E34" s="114" t="e">
        <f>LOOKUP(D34,Accounts!A:A,Accounts!B:B)</f>
        <v>#N/A</v>
      </c>
      <c r="F34" s="115" t="e">
        <f>LOOKUP(Table1[[#This Row],[Account '#]],Accounts!A:A,Accounts!D:D)</f>
        <v>#N/A</v>
      </c>
      <c r="G34" s="107"/>
      <c r="H34" s="108" t="e">
        <f>IF(Table1[[#This Row],[GST?]],Table1[[#This Row],[Amount inc GST]]-Table1[[#This Row],[Amount inc GST]]/1.15,0)</f>
        <v>#N/A</v>
      </c>
      <c r="I34" s="117" t="e">
        <f>Table1[[#This Row],[Amount inc GST]]-Table1[[#This Row],[GST]]</f>
        <v>#N/A</v>
      </c>
      <c r="J34" s="103"/>
      <c r="K34" s="113">
        <f t="shared" si="0"/>
        <v>0</v>
      </c>
      <c r="L34" s="161"/>
      <c r="M34" s="161" t="e">
        <f>Table1[[#This Row],[Amount ex GST]]</f>
        <v>#N/A</v>
      </c>
      <c r="N34" s="161"/>
      <c r="O34" s="162" t="e">
        <f>Table1[[#This Row],[Amount ex GST]]-Table1[[#This Row],[Amount]]</f>
        <v>#N/A</v>
      </c>
    </row>
    <row r="35" spans="1:15" x14ac:dyDescent="0.2">
      <c r="A35" s="111"/>
      <c r="B35" s="102"/>
      <c r="C35" s="103"/>
      <c r="D35" s="104"/>
      <c r="E35" s="112" t="e">
        <f>LOOKUP(D35,Accounts!A:A,Accounts!B:B)</f>
        <v>#N/A</v>
      </c>
      <c r="F35" s="106" t="e">
        <f>LOOKUP(Table1[[#This Row],[Account '#]],Accounts!A:A,Accounts!D:D)</f>
        <v>#N/A</v>
      </c>
      <c r="G35" s="107"/>
      <c r="H35" s="108" t="e">
        <f>IF(Table1[[#This Row],[GST?]],Table1[[#This Row],[Amount inc GST]]-Table1[[#This Row],[Amount inc GST]]/1.15,0)</f>
        <v>#N/A</v>
      </c>
      <c r="I35" s="117" t="e">
        <f>Table1[[#This Row],[Amount inc GST]]-Table1[[#This Row],[GST]]</f>
        <v>#N/A</v>
      </c>
      <c r="J35" s="103"/>
      <c r="K35" s="113">
        <f t="shared" si="0"/>
        <v>0</v>
      </c>
      <c r="L35" s="161"/>
      <c r="M35" s="161" t="e">
        <f>Table1[[#This Row],[Amount ex GST]]</f>
        <v>#N/A</v>
      </c>
      <c r="N35" s="161"/>
      <c r="O35" s="162" t="e">
        <f>Table1[[#This Row],[Amount ex GST]]-Table1[[#This Row],[Amount]]</f>
        <v>#N/A</v>
      </c>
    </row>
    <row r="36" spans="1:15" x14ac:dyDescent="0.2">
      <c r="A36" s="111"/>
      <c r="B36" s="102"/>
      <c r="C36" s="103"/>
      <c r="D36" s="104"/>
      <c r="E36" s="114" t="e">
        <f>LOOKUP(D36,Accounts!A:A,Accounts!B:B)</f>
        <v>#N/A</v>
      </c>
      <c r="F36" s="115" t="e">
        <f>LOOKUP(Table1[[#This Row],[Account '#]],Accounts!A:A,Accounts!D:D)</f>
        <v>#N/A</v>
      </c>
      <c r="G36" s="107"/>
      <c r="H36" s="108" t="e">
        <f>IF(Table1[[#This Row],[GST?]],Table1[[#This Row],[Amount inc GST]]-Table1[[#This Row],[Amount inc GST]]/1.15,0)</f>
        <v>#N/A</v>
      </c>
      <c r="I36" s="116" t="e">
        <f>Table1[[#This Row],[Amount inc GST]]-Table1[[#This Row],[GST]]</f>
        <v>#N/A</v>
      </c>
      <c r="J36" s="103"/>
      <c r="K36" s="113">
        <f t="shared" si="0"/>
        <v>0</v>
      </c>
      <c r="L36" s="161"/>
      <c r="M36" s="161" t="e">
        <f>Table1[[#This Row],[Amount ex GST]]</f>
        <v>#N/A</v>
      </c>
      <c r="N36" s="161"/>
      <c r="O36" s="162" t="e">
        <f>Table1[[#This Row],[Amount ex GST]]-Table1[[#This Row],[Amount]]</f>
        <v>#N/A</v>
      </c>
    </row>
    <row r="37" spans="1:15" x14ac:dyDescent="0.2">
      <c r="A37" s="111"/>
      <c r="B37" s="102"/>
      <c r="C37" s="103"/>
      <c r="D37" s="104"/>
      <c r="E37" s="114" t="e">
        <f>LOOKUP(D37,Accounts!A:A,Accounts!B:B)</f>
        <v>#N/A</v>
      </c>
      <c r="F37" s="115" t="e">
        <f>LOOKUP(Table1[[#This Row],[Account '#]],Accounts!A:A,Accounts!D:D)</f>
        <v>#N/A</v>
      </c>
      <c r="G37" s="107"/>
      <c r="H37" s="108" t="e">
        <f>IF(Table1[[#This Row],[GST?]],Table1[[#This Row],[Amount inc GST]]-Table1[[#This Row],[Amount inc GST]]/1.15,0)</f>
        <v>#N/A</v>
      </c>
      <c r="I37" s="109" t="e">
        <f>Table1[[#This Row],[Amount inc GST]]-Table1[[#This Row],[GST]]</f>
        <v>#N/A</v>
      </c>
      <c r="J37" s="103"/>
      <c r="K37" s="113">
        <f t="shared" si="0"/>
        <v>0</v>
      </c>
      <c r="L37" s="161"/>
      <c r="M37" s="161" t="e">
        <f>Table1[[#This Row],[Amount ex GST]]</f>
        <v>#N/A</v>
      </c>
      <c r="N37" s="161"/>
      <c r="O37" s="162" t="e">
        <f>Table1[[#This Row],[Amount ex GST]]-Table1[[#This Row],[Amount]]</f>
        <v>#N/A</v>
      </c>
    </row>
    <row r="38" spans="1:15" x14ac:dyDescent="0.2">
      <c r="A38" s="111"/>
      <c r="B38" s="102"/>
      <c r="C38" s="103"/>
      <c r="D38" s="104"/>
      <c r="E38" s="114" t="e">
        <f>LOOKUP(D38,Accounts!A:A,Accounts!B:B)</f>
        <v>#N/A</v>
      </c>
      <c r="F38" s="115" t="e">
        <f>LOOKUP(Table1[[#This Row],[Account '#]],Accounts!A:A,Accounts!D:D)</f>
        <v>#N/A</v>
      </c>
      <c r="G38" s="107"/>
      <c r="H38" s="108" t="e">
        <f>IF(Table1[[#This Row],[GST?]],Table1[[#This Row],[Amount inc GST]]-Table1[[#This Row],[Amount inc GST]]/1.15,0)</f>
        <v>#N/A</v>
      </c>
      <c r="I38" s="109" t="e">
        <f>Table1[[#This Row],[Amount inc GST]]-Table1[[#This Row],[GST]]</f>
        <v>#N/A</v>
      </c>
      <c r="J38" s="103"/>
      <c r="K38" s="113">
        <f t="shared" si="0"/>
        <v>0</v>
      </c>
      <c r="L38" s="161"/>
      <c r="M38" s="161" t="e">
        <f>Table1[[#This Row],[Amount ex GST]]</f>
        <v>#N/A</v>
      </c>
      <c r="N38" s="161"/>
      <c r="O38" s="162" t="e">
        <f>Table1[[#This Row],[Amount ex GST]]-Table1[[#This Row],[Amount]]</f>
        <v>#N/A</v>
      </c>
    </row>
    <row r="39" spans="1:15" x14ac:dyDescent="0.2">
      <c r="A39" s="111"/>
      <c r="B39" s="102"/>
      <c r="C39" s="103"/>
      <c r="D39" s="104"/>
      <c r="E39" s="112" t="e">
        <f>LOOKUP(D39,Accounts!A:A,Accounts!B:B)</f>
        <v>#N/A</v>
      </c>
      <c r="F39" s="106" t="e">
        <f>LOOKUP(Table1[[#This Row],[Account '#]],Accounts!A:A,Accounts!D:D)</f>
        <v>#N/A</v>
      </c>
      <c r="G39" s="107"/>
      <c r="H39" s="108" t="e">
        <f>IF(Table1[[#This Row],[GST?]],Table1[[#This Row],[Amount inc GST]]-Table1[[#This Row],[Amount inc GST]]/1.15,0)</f>
        <v>#N/A</v>
      </c>
      <c r="I39" s="109" t="e">
        <f>Table1[[#This Row],[Amount inc GST]]-Table1[[#This Row],[GST]]</f>
        <v>#N/A</v>
      </c>
      <c r="J39" s="103"/>
      <c r="K39" s="113">
        <f t="shared" si="0"/>
        <v>0</v>
      </c>
      <c r="L39" s="161"/>
      <c r="M39" s="161" t="e">
        <f>Table1[[#This Row],[Amount ex GST]]</f>
        <v>#N/A</v>
      </c>
      <c r="N39" s="161"/>
      <c r="O39" s="162" t="e">
        <f>Table1[[#This Row],[Amount ex GST]]-Table1[[#This Row],[Amount]]</f>
        <v>#N/A</v>
      </c>
    </row>
    <row r="40" spans="1:15" x14ac:dyDescent="0.2">
      <c r="A40" s="111"/>
      <c r="B40" s="102"/>
      <c r="C40" s="103"/>
      <c r="D40" s="104"/>
      <c r="E40" s="114" t="e">
        <f>LOOKUP(D40,Accounts!A:A,Accounts!B:B)</f>
        <v>#N/A</v>
      </c>
      <c r="F40" s="115" t="e">
        <f>LOOKUP(Table1[[#This Row],[Account '#]],Accounts!A:A,Accounts!D:D)</f>
        <v>#N/A</v>
      </c>
      <c r="G40" s="107"/>
      <c r="H40" s="108" t="e">
        <f>IF(Table1[[#This Row],[GST?]],Table1[[#This Row],[Amount inc GST]]-Table1[[#This Row],[Amount inc GST]]/1.15,0)</f>
        <v>#N/A</v>
      </c>
      <c r="I40" s="116" t="e">
        <f>Table1[[#This Row],[Amount inc GST]]-Table1[[#This Row],[GST]]</f>
        <v>#N/A</v>
      </c>
      <c r="J40" s="103"/>
      <c r="K40" s="113">
        <f t="shared" si="0"/>
        <v>0</v>
      </c>
      <c r="L40" s="161"/>
      <c r="M40" s="161" t="e">
        <f>Table1[[#This Row],[Amount ex GST]]</f>
        <v>#N/A</v>
      </c>
      <c r="N40" s="161"/>
      <c r="O40" s="162" t="e">
        <f>Table1[[#This Row],[Amount ex GST]]-Table1[[#This Row],[Amount]]</f>
        <v>#N/A</v>
      </c>
    </row>
    <row r="41" spans="1:15" x14ac:dyDescent="0.2">
      <c r="A41" s="111"/>
      <c r="B41" s="102"/>
      <c r="C41" s="103"/>
      <c r="D41" s="104"/>
      <c r="E41" s="114" t="e">
        <f>LOOKUP(D41,Accounts!A:A,Accounts!B:B)</f>
        <v>#N/A</v>
      </c>
      <c r="F41" s="115" t="e">
        <f>LOOKUP(Table1[[#This Row],[Account '#]],Accounts!A:A,Accounts!D:D)</f>
        <v>#N/A</v>
      </c>
      <c r="G41" s="107"/>
      <c r="H41" s="108" t="e">
        <f>IF(Table1[[#This Row],[GST?]],Table1[[#This Row],[Amount inc GST]]-Table1[[#This Row],[Amount inc GST]]/1.15,0)</f>
        <v>#N/A</v>
      </c>
      <c r="I41" s="116" t="e">
        <f>Table1[[#This Row],[Amount inc GST]]-Table1[[#This Row],[GST]]</f>
        <v>#N/A</v>
      </c>
      <c r="J41" s="103"/>
      <c r="K41" s="113">
        <f t="shared" si="0"/>
        <v>0</v>
      </c>
      <c r="L41" s="161"/>
      <c r="M41" s="161" t="e">
        <f>Table1[[#This Row],[Amount ex GST]]</f>
        <v>#N/A</v>
      </c>
      <c r="N41" s="161"/>
      <c r="O41" s="162" t="e">
        <f>Table1[[#This Row],[Amount ex GST]]-Table1[[#This Row],[Amount]]</f>
        <v>#N/A</v>
      </c>
    </row>
    <row r="42" spans="1:15" x14ac:dyDescent="0.2">
      <c r="A42" s="111"/>
      <c r="B42" s="102"/>
      <c r="C42" s="103"/>
      <c r="D42" s="104"/>
      <c r="E42" s="114" t="e">
        <f>LOOKUP(D42,Accounts!A:A,Accounts!B:B)</f>
        <v>#N/A</v>
      </c>
      <c r="F42" s="115" t="e">
        <f>LOOKUP(Table1[[#This Row],[Account '#]],Accounts!A:A,Accounts!D:D)</f>
        <v>#N/A</v>
      </c>
      <c r="G42" s="107"/>
      <c r="H42" s="108" t="e">
        <f>IF(Table1[[#This Row],[GST?]],Table1[[#This Row],[Amount inc GST]]-Table1[[#This Row],[Amount inc GST]]/1.15,0)</f>
        <v>#N/A</v>
      </c>
      <c r="I42" s="116" t="e">
        <f>Table1[[#This Row],[Amount inc GST]]-Table1[[#This Row],[GST]]</f>
        <v>#N/A</v>
      </c>
      <c r="J42" s="103"/>
      <c r="K42" s="113">
        <f t="shared" si="0"/>
        <v>0</v>
      </c>
      <c r="L42" s="161"/>
      <c r="M42" s="161" t="e">
        <f>Table1[[#This Row],[Amount ex GST]]</f>
        <v>#N/A</v>
      </c>
      <c r="N42" s="161"/>
      <c r="O42" s="162" t="e">
        <f>Table1[[#This Row],[Amount ex GST]]-Table1[[#This Row],[Amount]]</f>
        <v>#N/A</v>
      </c>
    </row>
    <row r="43" spans="1:15" x14ac:dyDescent="0.2">
      <c r="A43" s="111"/>
      <c r="B43" s="102"/>
      <c r="C43" s="103"/>
      <c r="D43" s="104"/>
      <c r="E43" s="114" t="e">
        <f>LOOKUP(D43,Accounts!A:A,Accounts!B:B)</f>
        <v>#N/A</v>
      </c>
      <c r="F43" s="115" t="e">
        <f>LOOKUP(Table1[[#This Row],[Account '#]],Accounts!A:A,Accounts!D:D)</f>
        <v>#N/A</v>
      </c>
      <c r="G43" s="107"/>
      <c r="H43" s="108" t="e">
        <f>IF(Table1[[#This Row],[GST?]],Table1[[#This Row],[Amount inc GST]]-Table1[[#This Row],[Amount inc GST]]/1.15,0)</f>
        <v>#N/A</v>
      </c>
      <c r="I43" s="116" t="e">
        <f>Table1[[#This Row],[Amount inc GST]]-Table1[[#This Row],[GST]]</f>
        <v>#N/A</v>
      </c>
      <c r="J43" s="103"/>
      <c r="K43" s="113">
        <f t="shared" si="0"/>
        <v>0</v>
      </c>
      <c r="L43" s="161"/>
      <c r="M43" s="161" t="e">
        <f>Table1[[#This Row],[Amount ex GST]]</f>
        <v>#N/A</v>
      </c>
      <c r="N43" s="161"/>
      <c r="O43" s="162" t="e">
        <f>Table1[[#This Row],[Amount ex GST]]-Table1[[#This Row],[Amount]]</f>
        <v>#N/A</v>
      </c>
    </row>
    <row r="44" spans="1:15" x14ac:dyDescent="0.2">
      <c r="A44" s="111"/>
      <c r="B44" s="102"/>
      <c r="C44" s="103"/>
      <c r="D44" s="104"/>
      <c r="E44" s="114" t="e">
        <f>LOOKUP(D44,Accounts!A:A,Accounts!B:B)</f>
        <v>#N/A</v>
      </c>
      <c r="F44" s="115" t="e">
        <f>LOOKUP(Table1[[#This Row],[Account '#]],Accounts!A:A,Accounts!D:D)</f>
        <v>#N/A</v>
      </c>
      <c r="G44" s="107"/>
      <c r="H44" s="108" t="e">
        <f>IF(Table1[[#This Row],[GST?]],Table1[[#This Row],[Amount inc GST]]-Table1[[#This Row],[Amount inc GST]]/1.15,0)</f>
        <v>#N/A</v>
      </c>
      <c r="I44" s="109" t="e">
        <f>Table1[[#This Row],[Amount inc GST]]-Table1[[#This Row],[GST]]</f>
        <v>#N/A</v>
      </c>
      <c r="J44" s="103"/>
      <c r="K44" s="113">
        <f t="shared" si="0"/>
        <v>0</v>
      </c>
      <c r="L44" s="161"/>
      <c r="M44" s="161" t="e">
        <f>Table1[[#This Row],[Amount ex GST]]</f>
        <v>#N/A</v>
      </c>
      <c r="N44" s="161"/>
      <c r="O44" s="162" t="e">
        <f>Table1[[#This Row],[Amount ex GST]]-Table1[[#This Row],[Amount]]</f>
        <v>#N/A</v>
      </c>
    </row>
    <row r="45" spans="1:15" x14ac:dyDescent="0.2">
      <c r="A45" s="111"/>
      <c r="B45" s="102"/>
      <c r="C45" s="103"/>
      <c r="D45" s="104"/>
      <c r="E45" s="114" t="e">
        <f>LOOKUP(D45,Accounts!A:A,Accounts!B:B)</f>
        <v>#N/A</v>
      </c>
      <c r="F45" s="115" t="e">
        <f>LOOKUP(Table1[[#This Row],[Account '#]],Accounts!A:A,Accounts!D:D)</f>
        <v>#N/A</v>
      </c>
      <c r="G45" s="107"/>
      <c r="H45" s="108" t="e">
        <f>IF(Table1[[#This Row],[GST?]],Table1[[#This Row],[Amount inc GST]]-Table1[[#This Row],[Amount inc GST]]/1.15,0)</f>
        <v>#N/A</v>
      </c>
      <c r="I45" s="109" t="e">
        <f>Table1[[#This Row],[Amount inc GST]]-Table1[[#This Row],[GST]]</f>
        <v>#N/A</v>
      </c>
      <c r="J45" s="103"/>
      <c r="K45" s="113">
        <f t="shared" si="0"/>
        <v>0</v>
      </c>
      <c r="L45" s="161"/>
      <c r="M45" s="161" t="e">
        <f>Table1[[#This Row],[Amount ex GST]]</f>
        <v>#N/A</v>
      </c>
      <c r="N45" s="161"/>
      <c r="O45" s="162" t="e">
        <f>Table1[[#This Row],[Amount ex GST]]-Table1[[#This Row],[Amount]]</f>
        <v>#N/A</v>
      </c>
    </row>
    <row r="46" spans="1:15" x14ac:dyDescent="0.2">
      <c r="A46" s="111"/>
      <c r="B46" s="102"/>
      <c r="C46" s="103"/>
      <c r="D46" s="104"/>
      <c r="E46" s="114" t="e">
        <f>LOOKUP(D46,Accounts!A:A,Accounts!B:B)</f>
        <v>#N/A</v>
      </c>
      <c r="F46" s="115" t="e">
        <f>LOOKUP(Table1[[#This Row],[Account '#]],Accounts!A:A,Accounts!D:D)</f>
        <v>#N/A</v>
      </c>
      <c r="G46" s="107"/>
      <c r="H46" s="108" t="e">
        <f>IF(Table1[[#This Row],[GST?]],Table1[[#This Row],[Amount inc GST]]-Table1[[#This Row],[Amount inc GST]]/1.15,0)</f>
        <v>#N/A</v>
      </c>
      <c r="I46" s="116" t="e">
        <f>Table1[[#This Row],[Amount inc GST]]-Table1[[#This Row],[GST]]</f>
        <v>#N/A</v>
      </c>
      <c r="J46" s="103"/>
      <c r="K46" s="113">
        <f t="shared" si="0"/>
        <v>0</v>
      </c>
      <c r="L46" s="161"/>
      <c r="M46" s="161" t="e">
        <f>Table1[[#This Row],[Amount ex GST]]</f>
        <v>#N/A</v>
      </c>
      <c r="N46" s="161"/>
      <c r="O46" s="162" t="e">
        <f>Table1[[#This Row],[Amount ex GST]]-Table1[[#This Row],[Amount]]</f>
        <v>#N/A</v>
      </c>
    </row>
    <row r="47" spans="1:15" x14ac:dyDescent="0.2">
      <c r="A47" s="111"/>
      <c r="B47" s="102"/>
      <c r="C47" s="103"/>
      <c r="D47" s="104"/>
      <c r="E47" s="114" t="e">
        <f>LOOKUP(D47,Accounts!A:A,Accounts!B:B)</f>
        <v>#N/A</v>
      </c>
      <c r="F47" s="115" t="e">
        <f>LOOKUP(Table1[[#This Row],[Account '#]],Accounts!A:A,Accounts!D:D)</f>
        <v>#N/A</v>
      </c>
      <c r="G47" s="107"/>
      <c r="H47" s="108" t="e">
        <f>IF(Table1[[#This Row],[GST?]],Table1[[#This Row],[Amount inc GST]]-Table1[[#This Row],[Amount inc GST]]/1.15,0)</f>
        <v>#N/A</v>
      </c>
      <c r="I47" s="116" t="e">
        <f>Table1[[#This Row],[Amount inc GST]]-Table1[[#This Row],[GST]]</f>
        <v>#N/A</v>
      </c>
      <c r="J47" s="103"/>
      <c r="K47" s="113">
        <f t="shared" si="0"/>
        <v>0</v>
      </c>
      <c r="L47" s="161"/>
      <c r="M47" s="161" t="e">
        <f>Table1[[#This Row],[Amount ex GST]]</f>
        <v>#N/A</v>
      </c>
      <c r="N47" s="161"/>
      <c r="O47" s="162" t="e">
        <f>Table1[[#This Row],[Amount ex GST]]-Table1[[#This Row],[Amount]]</f>
        <v>#N/A</v>
      </c>
    </row>
    <row r="48" spans="1:15" x14ac:dyDescent="0.2">
      <c r="A48" s="111"/>
      <c r="B48" s="102"/>
      <c r="C48" s="103"/>
      <c r="D48" s="104"/>
      <c r="E48" s="114" t="e">
        <f>LOOKUP(D48,Accounts!A:A,Accounts!B:B)</f>
        <v>#N/A</v>
      </c>
      <c r="F48" s="115" t="e">
        <f>LOOKUP(Table1[[#This Row],[Account '#]],Accounts!A:A,Accounts!D:D)</f>
        <v>#N/A</v>
      </c>
      <c r="G48" s="107"/>
      <c r="H48" s="108" t="e">
        <f>IF(Table1[[#This Row],[GST?]],Table1[[#This Row],[Amount inc GST]]-Table1[[#This Row],[Amount inc GST]]/1.15,0)</f>
        <v>#N/A</v>
      </c>
      <c r="I48" s="116" t="e">
        <f>Table1[[#This Row],[Amount inc GST]]-Table1[[#This Row],[GST]]</f>
        <v>#N/A</v>
      </c>
      <c r="J48" s="103"/>
      <c r="K48" s="113">
        <f t="shared" si="0"/>
        <v>0</v>
      </c>
      <c r="L48" s="161"/>
      <c r="M48" s="161" t="e">
        <f>Table1[[#This Row],[Amount ex GST]]</f>
        <v>#N/A</v>
      </c>
      <c r="N48" s="161"/>
      <c r="O48" s="162" t="e">
        <f>Table1[[#This Row],[Amount ex GST]]-Table1[[#This Row],[Amount]]</f>
        <v>#N/A</v>
      </c>
    </row>
    <row r="49" spans="1:15" x14ac:dyDescent="0.2">
      <c r="A49" s="111"/>
      <c r="B49" s="102"/>
      <c r="C49" s="103"/>
      <c r="D49" s="104"/>
      <c r="E49" s="114" t="e">
        <f>LOOKUP(D49,Accounts!A:A,Accounts!B:B)</f>
        <v>#N/A</v>
      </c>
      <c r="F49" s="115" t="e">
        <f>LOOKUP(Table1[[#This Row],[Account '#]],Accounts!A:A,Accounts!D:D)</f>
        <v>#N/A</v>
      </c>
      <c r="G49" s="107"/>
      <c r="H49" s="108" t="e">
        <f>IF(Table1[[#This Row],[GST?]],Table1[[#This Row],[Amount inc GST]]-Table1[[#This Row],[Amount inc GST]]/1.15,0)</f>
        <v>#N/A</v>
      </c>
      <c r="I49" s="116" t="e">
        <f>Table1[[#This Row],[Amount inc GST]]-Table1[[#This Row],[GST]]</f>
        <v>#N/A</v>
      </c>
      <c r="J49" s="103"/>
      <c r="K49" s="113">
        <f t="shared" si="0"/>
        <v>0</v>
      </c>
      <c r="L49" s="161"/>
      <c r="M49" s="161" t="e">
        <f>Table1[[#This Row],[Amount ex GST]]</f>
        <v>#N/A</v>
      </c>
      <c r="N49" s="161"/>
      <c r="O49" s="162" t="e">
        <f>Table1[[#This Row],[Amount ex GST]]-Table1[[#This Row],[Amount]]</f>
        <v>#N/A</v>
      </c>
    </row>
    <row r="50" spans="1:15" x14ac:dyDescent="0.2">
      <c r="A50" s="111"/>
      <c r="B50" s="102"/>
      <c r="C50" s="103"/>
      <c r="D50" s="104"/>
      <c r="E50" s="114" t="e">
        <f>LOOKUP(D50,Accounts!A:A,Accounts!B:B)</f>
        <v>#N/A</v>
      </c>
      <c r="F50" s="115" t="e">
        <f>LOOKUP(Table1[[#This Row],[Account '#]],Accounts!A:A,Accounts!D:D)</f>
        <v>#N/A</v>
      </c>
      <c r="G50" s="107"/>
      <c r="H50" s="108" t="e">
        <f>IF(Table1[[#This Row],[GST?]],Table1[[#This Row],[Amount inc GST]]-Table1[[#This Row],[Amount inc GST]]/1.15,0)</f>
        <v>#N/A</v>
      </c>
      <c r="I50" s="116" t="e">
        <f>Table1[[#This Row],[Amount inc GST]]-Table1[[#This Row],[GST]]</f>
        <v>#N/A</v>
      </c>
      <c r="J50" s="103"/>
      <c r="K50" s="113">
        <f t="shared" si="0"/>
        <v>0</v>
      </c>
      <c r="L50" s="161"/>
      <c r="M50" s="161" t="e">
        <f>Table1[[#This Row],[Amount ex GST]]</f>
        <v>#N/A</v>
      </c>
      <c r="N50" s="161"/>
      <c r="O50" s="162" t="e">
        <f>Table1[[#This Row],[Amount ex GST]]-Table1[[#This Row],[Amount]]</f>
        <v>#N/A</v>
      </c>
    </row>
    <row r="51" spans="1:15" x14ac:dyDescent="0.2">
      <c r="A51" s="111"/>
      <c r="B51" s="102"/>
      <c r="C51" s="103"/>
      <c r="D51" s="104"/>
      <c r="E51" s="114" t="e">
        <f>LOOKUP(D51,Accounts!A:A,Accounts!B:B)</f>
        <v>#N/A</v>
      </c>
      <c r="F51" s="115" t="e">
        <f>LOOKUP(Table1[[#This Row],[Account '#]],Accounts!A:A,Accounts!D:D)</f>
        <v>#N/A</v>
      </c>
      <c r="G51" s="107"/>
      <c r="H51" s="108" t="e">
        <f>IF(Table1[[#This Row],[GST?]],Table1[[#This Row],[Amount inc GST]]-Table1[[#This Row],[Amount inc GST]]/1.15,0)</f>
        <v>#N/A</v>
      </c>
      <c r="I51" s="116" t="e">
        <f>Table1[[#This Row],[Amount inc GST]]-Table1[[#This Row],[GST]]</f>
        <v>#N/A</v>
      </c>
      <c r="J51" s="103"/>
      <c r="K51" s="113">
        <f t="shared" si="0"/>
        <v>0</v>
      </c>
      <c r="L51" s="161"/>
      <c r="M51" s="161" t="e">
        <f>Table1[[#This Row],[Amount ex GST]]</f>
        <v>#N/A</v>
      </c>
      <c r="N51" s="161"/>
      <c r="O51" s="162" t="e">
        <f>Table1[[#This Row],[Amount ex GST]]-Table1[[#This Row],[Amount]]</f>
        <v>#N/A</v>
      </c>
    </row>
    <row r="52" spans="1:15" x14ac:dyDescent="0.2">
      <c r="A52" s="111"/>
      <c r="B52" s="102"/>
      <c r="C52" s="103"/>
      <c r="D52" s="104"/>
      <c r="E52" s="112" t="e">
        <f>LOOKUP(D52,Accounts!A:A,Accounts!B:B)</f>
        <v>#N/A</v>
      </c>
      <c r="F52" s="106" t="e">
        <f>LOOKUP(Table1[[#This Row],[Account '#]],Accounts!A:A,Accounts!D:D)</f>
        <v>#N/A</v>
      </c>
      <c r="G52" s="107"/>
      <c r="H52" s="108" t="e">
        <f>IF(Table1[[#This Row],[GST?]],Table1[[#This Row],[Amount inc GST]]-Table1[[#This Row],[Amount inc GST]]/1.15,0)</f>
        <v>#N/A</v>
      </c>
      <c r="I52" s="109" t="e">
        <f>Table1[[#This Row],[Amount inc GST]]-Table1[[#This Row],[GST]]</f>
        <v>#N/A</v>
      </c>
      <c r="J52" s="103"/>
      <c r="K52" s="113">
        <f t="shared" si="0"/>
        <v>0</v>
      </c>
      <c r="L52" s="161"/>
      <c r="M52" s="161" t="e">
        <f>Table1[[#This Row],[Amount ex GST]]</f>
        <v>#N/A</v>
      </c>
      <c r="N52" s="161"/>
      <c r="O52" s="162" t="e">
        <f>Table1[[#This Row],[Amount ex GST]]-Table1[[#This Row],[Amount]]</f>
        <v>#N/A</v>
      </c>
    </row>
    <row r="53" spans="1:15" x14ac:dyDescent="0.2">
      <c r="A53" s="111"/>
      <c r="B53" s="102"/>
      <c r="C53" s="103"/>
      <c r="D53" s="104"/>
      <c r="E53" s="114" t="e">
        <f>LOOKUP(D53,Accounts!A:A,Accounts!B:B)</f>
        <v>#N/A</v>
      </c>
      <c r="F53" s="115" t="e">
        <f>LOOKUP(Table1[[#This Row],[Account '#]],Accounts!A:A,Accounts!D:D)</f>
        <v>#N/A</v>
      </c>
      <c r="G53" s="107"/>
      <c r="H53" s="108" t="e">
        <f>IF(Table1[[#This Row],[GST?]],Table1[[#This Row],[Amount inc GST]]-Table1[[#This Row],[Amount inc GST]]/1.15,0)</f>
        <v>#N/A</v>
      </c>
      <c r="I53" s="116" t="e">
        <f>Table1[[#This Row],[Amount inc GST]]-Table1[[#This Row],[GST]]</f>
        <v>#N/A</v>
      </c>
      <c r="J53" s="103"/>
      <c r="K53" s="113">
        <f t="shared" si="0"/>
        <v>0</v>
      </c>
      <c r="L53" s="161"/>
      <c r="M53" s="161" t="e">
        <f>Table1[[#This Row],[Amount ex GST]]</f>
        <v>#N/A</v>
      </c>
      <c r="N53" s="161"/>
      <c r="O53" s="162" t="e">
        <f>Table1[[#This Row],[Amount ex GST]]-Table1[[#This Row],[Amount]]</f>
        <v>#N/A</v>
      </c>
    </row>
    <row r="54" spans="1:15" x14ac:dyDescent="0.2">
      <c r="A54" s="111"/>
      <c r="B54" s="102"/>
      <c r="C54" s="103"/>
      <c r="D54" s="104"/>
      <c r="E54" s="112" t="e">
        <f>LOOKUP(D54,Accounts!A:A,Accounts!B:B)</f>
        <v>#N/A</v>
      </c>
      <c r="F54" s="106" t="e">
        <f>LOOKUP(Table1[[#This Row],[Account '#]],Accounts!A:A,Accounts!D:D)</f>
        <v>#N/A</v>
      </c>
      <c r="G54" s="107"/>
      <c r="H54" s="108" t="e">
        <f>IF(Table1[[#This Row],[GST?]],Table1[[#This Row],[Amount inc GST]]-Table1[[#This Row],[Amount inc GST]]/1.15,0)</f>
        <v>#N/A</v>
      </c>
      <c r="I54" s="109" t="e">
        <f>Table1[[#This Row],[Amount inc GST]]-Table1[[#This Row],[GST]]</f>
        <v>#N/A</v>
      </c>
      <c r="J54" s="103"/>
      <c r="K54" s="113">
        <f t="shared" si="0"/>
        <v>0</v>
      </c>
      <c r="L54" s="161"/>
      <c r="M54" s="161" t="e">
        <f>Table1[[#This Row],[Amount ex GST]]</f>
        <v>#N/A</v>
      </c>
      <c r="N54" s="161"/>
      <c r="O54" s="162" t="e">
        <f>Table1[[#This Row],[Amount ex GST]]-Table1[[#This Row],[Amount]]</f>
        <v>#N/A</v>
      </c>
    </row>
    <row r="55" spans="1:15" x14ac:dyDescent="0.2">
      <c r="A55" s="111"/>
      <c r="B55" s="102"/>
      <c r="C55" s="103"/>
      <c r="D55" s="104"/>
      <c r="E55" s="112" t="e">
        <f>LOOKUP(D55,Accounts!A:A,Accounts!B:B)</f>
        <v>#N/A</v>
      </c>
      <c r="F55" s="106" t="e">
        <f>LOOKUP(Table1[[#This Row],[Account '#]],Accounts!A:A,Accounts!D:D)</f>
        <v>#N/A</v>
      </c>
      <c r="G55" s="107"/>
      <c r="H55" s="108" t="e">
        <f>IF(Table1[[#This Row],[GST?]],Table1[[#This Row],[Amount inc GST]]-Table1[[#This Row],[Amount inc GST]]/1.15,0)</f>
        <v>#N/A</v>
      </c>
      <c r="I55" s="109" t="e">
        <f>Table1[[#This Row],[Amount inc GST]]-Table1[[#This Row],[GST]]</f>
        <v>#N/A</v>
      </c>
      <c r="J55" s="103"/>
      <c r="K55" s="113">
        <f t="shared" si="0"/>
        <v>0</v>
      </c>
      <c r="L55" s="161"/>
      <c r="M55" s="161" t="e">
        <f>Table1[[#This Row],[Amount ex GST]]</f>
        <v>#N/A</v>
      </c>
      <c r="N55" s="161"/>
      <c r="O55" s="162" t="e">
        <f>Table1[[#This Row],[Amount ex GST]]-Table1[[#This Row],[Amount]]</f>
        <v>#N/A</v>
      </c>
    </row>
    <row r="56" spans="1:15" x14ac:dyDescent="0.2">
      <c r="A56" s="111"/>
      <c r="B56" s="102"/>
      <c r="C56" s="103"/>
      <c r="D56" s="104"/>
      <c r="E56" s="114" t="e">
        <f>LOOKUP(D56,Accounts!A:A,Accounts!B:B)</f>
        <v>#N/A</v>
      </c>
      <c r="F56" s="115" t="e">
        <f>LOOKUP(Table1[[#This Row],[Account '#]],Accounts!A:A,Accounts!D:D)</f>
        <v>#N/A</v>
      </c>
      <c r="G56" s="107"/>
      <c r="H56" s="108" t="e">
        <f>IF(Table1[[#This Row],[GST?]],Table1[[#This Row],[Amount inc GST]]-Table1[[#This Row],[Amount inc GST]]/1.15,0)</f>
        <v>#N/A</v>
      </c>
      <c r="I56" s="116" t="e">
        <f>Table1[[#This Row],[Amount inc GST]]-Table1[[#This Row],[GST]]</f>
        <v>#N/A</v>
      </c>
      <c r="J56" s="103"/>
      <c r="K56" s="113">
        <f t="shared" si="0"/>
        <v>0</v>
      </c>
      <c r="L56" s="161"/>
      <c r="M56" s="161" t="e">
        <f>Table1[[#This Row],[Amount ex GST]]</f>
        <v>#N/A</v>
      </c>
      <c r="N56" s="161"/>
      <c r="O56" s="162" t="e">
        <f>Table1[[#This Row],[Amount ex GST]]-Table1[[#This Row],[Amount]]</f>
        <v>#N/A</v>
      </c>
    </row>
    <row r="57" spans="1:15" x14ac:dyDescent="0.2">
      <c r="A57" s="111"/>
      <c r="B57" s="102"/>
      <c r="C57" s="103"/>
      <c r="D57" s="104"/>
      <c r="E57" s="114" t="e">
        <f>LOOKUP(D57,Accounts!A:A,Accounts!B:B)</f>
        <v>#N/A</v>
      </c>
      <c r="F57" s="115" t="e">
        <f>LOOKUP(Table1[[#This Row],[Account '#]],Accounts!A:A,Accounts!D:D)</f>
        <v>#N/A</v>
      </c>
      <c r="G57" s="107"/>
      <c r="H57" s="108" t="e">
        <f>IF(Table1[[#This Row],[GST?]],Table1[[#This Row],[Amount inc GST]]-Table1[[#This Row],[Amount inc GST]]/1.15,0)</f>
        <v>#N/A</v>
      </c>
      <c r="I57" s="109" t="e">
        <f>Table1[[#This Row],[Amount inc GST]]-Table1[[#This Row],[GST]]</f>
        <v>#N/A</v>
      </c>
      <c r="J57" s="103"/>
      <c r="K57" s="113">
        <f t="shared" si="0"/>
        <v>0</v>
      </c>
      <c r="L57" s="161"/>
      <c r="M57" s="161" t="e">
        <f>Table1[[#This Row],[Amount ex GST]]</f>
        <v>#N/A</v>
      </c>
      <c r="N57" s="161"/>
      <c r="O57" s="162" t="e">
        <f>Table1[[#This Row],[Amount ex GST]]-Table1[[#This Row],[Amount]]</f>
        <v>#N/A</v>
      </c>
    </row>
    <row r="58" spans="1:15" x14ac:dyDescent="0.2">
      <c r="A58" s="111"/>
      <c r="B58" s="102"/>
      <c r="C58" s="103"/>
      <c r="D58" s="104"/>
      <c r="E58" s="114" t="e">
        <f>LOOKUP(D58,Accounts!A:A,Accounts!B:B)</f>
        <v>#N/A</v>
      </c>
      <c r="F58" s="115" t="e">
        <f>LOOKUP(Table1[[#This Row],[Account '#]],Accounts!A:A,Accounts!D:D)</f>
        <v>#N/A</v>
      </c>
      <c r="G58" s="107"/>
      <c r="H58" s="108" t="e">
        <f>IF(Table1[[#This Row],[GST?]],Table1[[#This Row],[Amount inc GST]]-Table1[[#This Row],[Amount inc GST]]/1.15,0)</f>
        <v>#N/A</v>
      </c>
      <c r="I58" s="109" t="e">
        <f>Table1[[#This Row],[Amount inc GST]]-Table1[[#This Row],[GST]]</f>
        <v>#N/A</v>
      </c>
      <c r="J58" s="103"/>
      <c r="K58" s="113">
        <f t="shared" si="0"/>
        <v>0</v>
      </c>
      <c r="L58" s="161"/>
      <c r="M58" s="161" t="e">
        <f>Table1[[#This Row],[Amount ex GST]]</f>
        <v>#N/A</v>
      </c>
      <c r="N58" s="161"/>
      <c r="O58" s="162" t="e">
        <f>Table1[[#This Row],[Amount ex GST]]-Table1[[#This Row],[Amount]]</f>
        <v>#N/A</v>
      </c>
    </row>
    <row r="59" spans="1:15" x14ac:dyDescent="0.2">
      <c r="A59" s="111"/>
      <c r="B59" s="102"/>
      <c r="C59" s="103"/>
      <c r="D59" s="104"/>
      <c r="E59" s="114" t="e">
        <f>LOOKUP(D59,Accounts!A:A,Accounts!B:B)</f>
        <v>#N/A</v>
      </c>
      <c r="F59" s="115" t="e">
        <f>LOOKUP(Table1[[#This Row],[Account '#]],Accounts!A:A,Accounts!D:D)</f>
        <v>#N/A</v>
      </c>
      <c r="G59" s="107"/>
      <c r="H59" s="108" t="e">
        <f>IF(Table1[[#This Row],[GST?]],Table1[[#This Row],[Amount inc GST]]-Table1[[#This Row],[Amount inc GST]]/1.15,0)</f>
        <v>#N/A</v>
      </c>
      <c r="I59" s="116" t="e">
        <f>Table1[[#This Row],[Amount inc GST]]-Table1[[#This Row],[GST]]</f>
        <v>#N/A</v>
      </c>
      <c r="J59" s="103"/>
      <c r="K59" s="113">
        <f t="shared" si="0"/>
        <v>0</v>
      </c>
      <c r="L59" s="161"/>
      <c r="M59" s="161" t="e">
        <f>Table1[[#This Row],[Amount ex GST]]</f>
        <v>#N/A</v>
      </c>
      <c r="N59" s="161"/>
      <c r="O59" s="162" t="e">
        <f>Table1[[#This Row],[Amount ex GST]]-Table1[[#This Row],[Amount]]</f>
        <v>#N/A</v>
      </c>
    </row>
    <row r="60" spans="1:15" x14ac:dyDescent="0.2">
      <c r="A60" s="111"/>
      <c r="B60" s="102"/>
      <c r="C60" s="103"/>
      <c r="D60" s="104"/>
      <c r="E60" s="112" t="e">
        <f>LOOKUP(D60,Accounts!A:A,Accounts!B:B)</f>
        <v>#N/A</v>
      </c>
      <c r="F60" s="106" t="e">
        <f>LOOKUP(Table1[[#This Row],[Account '#]],Accounts!A:A,Accounts!D:D)</f>
        <v>#N/A</v>
      </c>
      <c r="G60" s="107"/>
      <c r="H60" s="108" t="e">
        <f>IF(Table1[[#This Row],[GST?]],Table1[[#This Row],[Amount inc GST]]-Table1[[#This Row],[Amount inc GST]]/1.15,0)</f>
        <v>#N/A</v>
      </c>
      <c r="I60" s="116" t="e">
        <f>Table1[[#This Row],[Amount inc GST]]-Table1[[#This Row],[GST]]</f>
        <v>#N/A</v>
      </c>
      <c r="J60" s="103"/>
      <c r="K60" s="113">
        <f t="shared" si="0"/>
        <v>0</v>
      </c>
      <c r="L60" s="161"/>
      <c r="M60" s="161" t="e">
        <f>Table1[[#This Row],[Amount ex GST]]</f>
        <v>#N/A</v>
      </c>
      <c r="N60" s="161"/>
      <c r="O60" s="162" t="e">
        <f>Table1[[#This Row],[Amount ex GST]]-Table1[[#This Row],[Amount]]</f>
        <v>#N/A</v>
      </c>
    </row>
    <row r="61" spans="1:15" x14ac:dyDescent="0.2">
      <c r="A61" s="111"/>
      <c r="B61" s="102"/>
      <c r="C61" s="103"/>
      <c r="D61" s="104"/>
      <c r="E61" s="114" t="e">
        <f>LOOKUP(D61,Accounts!A:A,Accounts!B:B)</f>
        <v>#N/A</v>
      </c>
      <c r="F61" s="115" t="e">
        <f>LOOKUP(Table1[[#This Row],[Account '#]],Accounts!A:A,Accounts!D:D)</f>
        <v>#N/A</v>
      </c>
      <c r="G61" s="107"/>
      <c r="H61" s="108" t="e">
        <f>IF(Table1[[#This Row],[GST?]],Table1[[#This Row],[Amount inc GST]]-Table1[[#This Row],[Amount inc GST]]/1.15,0)</f>
        <v>#N/A</v>
      </c>
      <c r="I61" s="116" t="e">
        <f>Table1[[#This Row],[Amount inc GST]]-Table1[[#This Row],[GST]]</f>
        <v>#N/A</v>
      </c>
      <c r="J61" s="103"/>
      <c r="K61" s="113">
        <f t="shared" si="0"/>
        <v>0</v>
      </c>
      <c r="L61" s="161"/>
      <c r="M61" s="161" t="e">
        <f>Table1[[#This Row],[Amount ex GST]]</f>
        <v>#N/A</v>
      </c>
      <c r="N61" s="161"/>
      <c r="O61" s="162" t="e">
        <f>Table1[[#This Row],[Amount ex GST]]-Table1[[#This Row],[Amount]]</f>
        <v>#N/A</v>
      </c>
    </row>
    <row r="62" spans="1:15" x14ac:dyDescent="0.2">
      <c r="A62" s="111"/>
      <c r="B62" s="102"/>
      <c r="C62" s="103"/>
      <c r="D62" s="104"/>
      <c r="E62" s="114" t="e">
        <f>LOOKUP(D62,Accounts!A:A,Accounts!B:B)</f>
        <v>#N/A</v>
      </c>
      <c r="F62" s="115" t="e">
        <f>LOOKUP(Table1[[#This Row],[Account '#]],Accounts!A:A,Accounts!D:D)</f>
        <v>#N/A</v>
      </c>
      <c r="G62" s="107"/>
      <c r="H62" s="108" t="e">
        <f>IF(Table1[[#This Row],[GST?]],Table1[[#This Row],[Amount inc GST]]-Table1[[#This Row],[Amount inc GST]]/1.15,0)</f>
        <v>#N/A</v>
      </c>
      <c r="I62" s="116" t="e">
        <f>Table1[[#This Row],[Amount inc GST]]-Table1[[#This Row],[GST]]</f>
        <v>#N/A</v>
      </c>
      <c r="J62" s="103"/>
      <c r="K62" s="113">
        <f t="shared" si="0"/>
        <v>0</v>
      </c>
      <c r="L62" s="161"/>
      <c r="M62" s="161" t="e">
        <f>Table1[[#This Row],[Amount ex GST]]</f>
        <v>#N/A</v>
      </c>
      <c r="N62" s="161"/>
      <c r="O62" s="162" t="e">
        <f>Table1[[#This Row],[Amount ex GST]]-Table1[[#This Row],[Amount]]</f>
        <v>#N/A</v>
      </c>
    </row>
    <row r="63" spans="1:15" x14ac:dyDescent="0.2">
      <c r="A63" s="118"/>
      <c r="B63" s="119"/>
      <c r="C63" s="120"/>
      <c r="D63" s="121"/>
      <c r="E63" s="114" t="e">
        <f>LOOKUP(D63,Accounts!A:A,Accounts!B:B)</f>
        <v>#N/A</v>
      </c>
      <c r="F63" s="115" t="e">
        <f>LOOKUP(Table1[[#This Row],[Account '#]],Accounts!A:A,Accounts!D:D)</f>
        <v>#N/A</v>
      </c>
      <c r="G63" s="107"/>
      <c r="H63" s="108" t="e">
        <f>IF(Table1[[#This Row],[GST?]],Table1[[#This Row],[Amount inc GST]]-Table1[[#This Row],[Amount inc GST]]/1.15,0)</f>
        <v>#N/A</v>
      </c>
      <c r="I63" s="116" t="e">
        <f>Table1[[#This Row],[Amount inc GST]]-Table1[[#This Row],[GST]]</f>
        <v>#N/A</v>
      </c>
      <c r="J63" s="103"/>
      <c r="K63" s="113">
        <f t="shared" si="0"/>
        <v>0</v>
      </c>
      <c r="L63" s="161"/>
      <c r="M63" s="161" t="e">
        <f>Table1[[#This Row],[Amount ex GST]]</f>
        <v>#N/A</v>
      </c>
      <c r="N63" s="161"/>
      <c r="O63" s="162" t="e">
        <f>Table1[[#This Row],[Amount ex GST]]-Table1[[#This Row],[Amount]]</f>
        <v>#N/A</v>
      </c>
    </row>
    <row r="64" spans="1:15" x14ac:dyDescent="0.2">
      <c r="A64" s="118"/>
      <c r="B64" s="119"/>
      <c r="C64" s="103"/>
      <c r="D64" s="104"/>
      <c r="E64" s="112" t="e">
        <f>LOOKUP(D64,Accounts!A:A,Accounts!B:B)</f>
        <v>#N/A</v>
      </c>
      <c r="F64" s="106" t="e">
        <f>LOOKUP(Table1[[#This Row],[Account '#]],Accounts!A:A,Accounts!D:D)</f>
        <v>#N/A</v>
      </c>
      <c r="G64" s="107"/>
      <c r="H64" s="108" t="e">
        <f>IF(Table1[[#This Row],[GST?]],Table1[[#This Row],[Amount inc GST]]-Table1[[#This Row],[Amount inc GST]]/1.15,0)</f>
        <v>#N/A</v>
      </c>
      <c r="I64" s="109" t="e">
        <f>Table1[[#This Row],[Amount inc GST]]-Table1[[#This Row],[GST]]</f>
        <v>#N/A</v>
      </c>
      <c r="J64" s="103"/>
      <c r="K64" s="113">
        <f t="shared" si="0"/>
        <v>0</v>
      </c>
      <c r="L64" s="161"/>
      <c r="M64" s="161" t="e">
        <f>Table1[[#This Row],[Amount ex GST]]</f>
        <v>#N/A</v>
      </c>
      <c r="N64" s="161"/>
      <c r="O64" s="162" t="e">
        <f>Table1[[#This Row],[Amount ex GST]]-Table1[[#This Row],[Amount]]</f>
        <v>#N/A</v>
      </c>
    </row>
    <row r="65" spans="1:15" x14ac:dyDescent="0.2">
      <c r="A65" s="118"/>
      <c r="B65" s="119"/>
      <c r="C65" s="120"/>
      <c r="D65" s="121"/>
      <c r="E65" s="114" t="e">
        <f>LOOKUP(D65,Accounts!A:A,Accounts!B:B)</f>
        <v>#N/A</v>
      </c>
      <c r="F65" s="115" t="e">
        <f>LOOKUP(Table1[[#This Row],[Account '#]],Accounts!A:A,Accounts!D:D)</f>
        <v>#N/A</v>
      </c>
      <c r="G65" s="107"/>
      <c r="H65" s="108" t="e">
        <f>IF(Table1[[#This Row],[GST?]],Table1[[#This Row],[Amount inc GST]]-Table1[[#This Row],[Amount inc GST]]/1.15,0)</f>
        <v>#N/A</v>
      </c>
      <c r="I65" s="116" t="e">
        <f>Table1[[#This Row],[Amount inc GST]]-Table1[[#This Row],[GST]]</f>
        <v>#N/A</v>
      </c>
      <c r="J65" s="103"/>
      <c r="K65" s="113">
        <f t="shared" si="0"/>
        <v>0</v>
      </c>
      <c r="L65" s="161"/>
      <c r="M65" s="161" t="e">
        <f>Table1[[#This Row],[Amount ex GST]]</f>
        <v>#N/A</v>
      </c>
      <c r="N65" s="161"/>
      <c r="O65" s="162" t="e">
        <f>Table1[[#This Row],[Amount ex GST]]-Table1[[#This Row],[Amount]]</f>
        <v>#N/A</v>
      </c>
    </row>
    <row r="66" spans="1:15" x14ac:dyDescent="0.2">
      <c r="A66" s="118"/>
      <c r="B66" s="119"/>
      <c r="C66" s="120"/>
      <c r="D66" s="121"/>
      <c r="E66" s="114" t="e">
        <f>LOOKUP(D66,Accounts!A:A,Accounts!B:B)</f>
        <v>#N/A</v>
      </c>
      <c r="F66" s="115" t="e">
        <f>LOOKUP(Table1[[#This Row],[Account '#]],Accounts!A:A,Accounts!D:D)</f>
        <v>#N/A</v>
      </c>
      <c r="G66" s="107"/>
      <c r="H66" s="108" t="e">
        <f>IF(Table1[[#This Row],[GST?]],Table1[[#This Row],[Amount inc GST]]-Table1[[#This Row],[Amount inc GST]]/1.15,0)</f>
        <v>#N/A</v>
      </c>
      <c r="I66" s="116" t="e">
        <f>Table1[[#This Row],[Amount inc GST]]-Table1[[#This Row],[GST]]</f>
        <v>#N/A</v>
      </c>
      <c r="J66" s="103"/>
      <c r="K66" s="113">
        <f t="shared" si="0"/>
        <v>0</v>
      </c>
      <c r="L66" s="161"/>
      <c r="M66" s="161" t="e">
        <f>Table1[[#This Row],[Amount ex GST]]</f>
        <v>#N/A</v>
      </c>
      <c r="N66" s="161"/>
      <c r="O66" s="162" t="e">
        <f>Table1[[#This Row],[Amount ex GST]]-Table1[[#This Row],[Amount]]</f>
        <v>#N/A</v>
      </c>
    </row>
    <row r="67" spans="1:15" x14ac:dyDescent="0.2">
      <c r="A67" s="118"/>
      <c r="B67" s="119"/>
      <c r="C67" s="120"/>
      <c r="D67" s="104"/>
      <c r="E67" s="114" t="e">
        <f>LOOKUP(D67,Accounts!A:A,Accounts!B:B)</f>
        <v>#N/A</v>
      </c>
      <c r="F67" s="115" t="e">
        <f>LOOKUP(Table1[[#This Row],[Account '#]],Accounts!A:A,Accounts!D:D)</f>
        <v>#N/A</v>
      </c>
      <c r="G67" s="107"/>
      <c r="H67" s="108" t="e">
        <f>IF(Table1[[#This Row],[GST?]],Table1[[#This Row],[Amount inc GST]]-Table1[[#This Row],[Amount inc GST]]/1.15,0)</f>
        <v>#N/A</v>
      </c>
      <c r="I67" s="109" t="e">
        <f>Table1[[#This Row],[Amount inc GST]]-Table1[[#This Row],[GST]]</f>
        <v>#N/A</v>
      </c>
      <c r="J67" s="103"/>
      <c r="K67" s="113">
        <f t="shared" ref="K67:K130" si="1">IF(J67="y",K66+G67,K66)</f>
        <v>0</v>
      </c>
      <c r="L67" s="161"/>
      <c r="M67" s="161" t="e">
        <f>Table1[[#This Row],[Amount ex GST]]</f>
        <v>#N/A</v>
      </c>
      <c r="N67" s="161"/>
      <c r="O67" s="162" t="e">
        <f>Table1[[#This Row],[Amount ex GST]]-Table1[[#This Row],[Amount]]</f>
        <v>#N/A</v>
      </c>
    </row>
    <row r="68" spans="1:15" x14ac:dyDescent="0.2">
      <c r="A68" s="118"/>
      <c r="B68" s="119"/>
      <c r="C68" s="122"/>
      <c r="D68" s="123"/>
      <c r="E68" s="124" t="e">
        <f>LOOKUP(D68,Accounts!A:A,Accounts!B:B)</f>
        <v>#N/A</v>
      </c>
      <c r="F68" s="125" t="e">
        <f>LOOKUP(Table1[[#This Row],[Account '#]],Accounts!A:A,Accounts!D:D)</f>
        <v>#N/A</v>
      </c>
      <c r="G68" s="107"/>
      <c r="H68" s="108" t="e">
        <f>IF(Table1[[#This Row],[GST?]],Table1[[#This Row],[Amount inc GST]]-Table1[[#This Row],[Amount inc GST]]/1.15,0)</f>
        <v>#N/A</v>
      </c>
      <c r="I68" s="109" t="e">
        <f>Table1[[#This Row],[Amount inc GST]]-Table1[[#This Row],[GST]]</f>
        <v>#N/A</v>
      </c>
      <c r="J68" s="103"/>
      <c r="K68" s="113">
        <f t="shared" si="1"/>
        <v>0</v>
      </c>
      <c r="L68" s="161"/>
      <c r="M68" s="161" t="e">
        <f>Table1[[#This Row],[Amount ex GST]]</f>
        <v>#N/A</v>
      </c>
      <c r="N68" s="161"/>
      <c r="O68" s="162" t="e">
        <f>Table1[[#This Row],[Amount ex GST]]-Table1[[#This Row],[Amount]]</f>
        <v>#N/A</v>
      </c>
    </row>
    <row r="69" spans="1:15" x14ac:dyDescent="0.2">
      <c r="A69" s="118"/>
      <c r="B69" s="119"/>
      <c r="C69" s="126"/>
      <c r="D69" s="123"/>
      <c r="E69" s="127" t="e">
        <f>LOOKUP(D69,Accounts!A:A,Accounts!B:B)</f>
        <v>#N/A</v>
      </c>
      <c r="F69" s="128" t="e">
        <f>LOOKUP(Table1[[#This Row],[Account '#]],Accounts!A:A,Accounts!D:D)</f>
        <v>#N/A</v>
      </c>
      <c r="G69" s="107"/>
      <c r="H69" s="108" t="e">
        <f>IF(Table1[[#This Row],[GST?]],Table1[[#This Row],[Amount inc GST]]-Table1[[#This Row],[Amount inc GST]]/1.15,0)</f>
        <v>#N/A</v>
      </c>
      <c r="I69" s="109" t="e">
        <f>Table1[[#This Row],[Amount inc GST]]-Table1[[#This Row],[GST]]</f>
        <v>#N/A</v>
      </c>
      <c r="J69" s="103"/>
      <c r="K69" s="113">
        <f t="shared" si="1"/>
        <v>0</v>
      </c>
      <c r="L69" s="161"/>
      <c r="M69" s="161" t="e">
        <f>Table1[[#This Row],[Amount ex GST]]</f>
        <v>#N/A</v>
      </c>
      <c r="N69" s="161"/>
      <c r="O69" s="162" t="e">
        <f>Table1[[#This Row],[Amount ex GST]]-Table1[[#This Row],[Amount]]</f>
        <v>#N/A</v>
      </c>
    </row>
    <row r="70" spans="1:15" x14ac:dyDescent="0.2">
      <c r="A70" s="118"/>
      <c r="B70" s="119"/>
      <c r="C70" s="122"/>
      <c r="D70" s="129"/>
      <c r="E70" s="124" t="e">
        <f>LOOKUP(D70,Accounts!A:A,Accounts!B:B)</f>
        <v>#N/A</v>
      </c>
      <c r="F70" s="125" t="e">
        <f>LOOKUP(Table1[[#This Row],[Account '#]],Accounts!A:A,Accounts!D:D)</f>
        <v>#N/A</v>
      </c>
      <c r="G70" s="107"/>
      <c r="H70" s="108" t="e">
        <f>IF(Table1[[#This Row],[GST?]],Table1[[#This Row],[Amount inc GST]]-Table1[[#This Row],[Amount inc GST]]/1.15,0)</f>
        <v>#N/A</v>
      </c>
      <c r="I70" s="116" t="e">
        <f>Table1[[#This Row],[Amount inc GST]]-Table1[[#This Row],[GST]]</f>
        <v>#N/A</v>
      </c>
      <c r="J70" s="103"/>
      <c r="K70" s="113">
        <f t="shared" si="1"/>
        <v>0</v>
      </c>
      <c r="L70" s="161"/>
      <c r="M70" s="161" t="e">
        <f>Table1[[#This Row],[Amount ex GST]]</f>
        <v>#N/A</v>
      </c>
      <c r="N70" s="161"/>
      <c r="O70" s="162" t="e">
        <f>Table1[[#This Row],[Amount ex GST]]-Table1[[#This Row],[Amount]]</f>
        <v>#N/A</v>
      </c>
    </row>
    <row r="71" spans="1:15" x14ac:dyDescent="0.2">
      <c r="A71" s="118"/>
      <c r="B71" s="119"/>
      <c r="C71" s="122"/>
      <c r="D71" s="129"/>
      <c r="E71" s="124" t="e">
        <f>LOOKUP(D71,Accounts!A:A,Accounts!B:B)</f>
        <v>#N/A</v>
      </c>
      <c r="F71" s="125" t="e">
        <f>LOOKUP(Table1[[#This Row],[Account '#]],Accounts!A:A,Accounts!D:D)</f>
        <v>#N/A</v>
      </c>
      <c r="G71" s="107"/>
      <c r="H71" s="108" t="e">
        <f>IF(Table1[[#This Row],[GST?]],Table1[[#This Row],[Amount inc GST]]-Table1[[#This Row],[Amount inc GST]]/1.15,0)</f>
        <v>#N/A</v>
      </c>
      <c r="I71" s="116" t="e">
        <f>Table1[[#This Row],[Amount inc GST]]-Table1[[#This Row],[GST]]</f>
        <v>#N/A</v>
      </c>
      <c r="J71" s="103"/>
      <c r="K71" s="113">
        <f t="shared" si="1"/>
        <v>0</v>
      </c>
      <c r="L71" s="161"/>
      <c r="M71" s="161" t="e">
        <f>Table1[[#This Row],[Amount ex GST]]</f>
        <v>#N/A</v>
      </c>
      <c r="N71" s="161"/>
      <c r="O71" s="162" t="e">
        <f>Table1[[#This Row],[Amount ex GST]]-Table1[[#This Row],[Amount]]</f>
        <v>#N/A</v>
      </c>
    </row>
    <row r="72" spans="1:15" x14ac:dyDescent="0.2">
      <c r="A72" s="118"/>
      <c r="B72" s="119"/>
      <c r="C72" s="122"/>
      <c r="D72" s="129"/>
      <c r="E72" s="124" t="e">
        <f>LOOKUP(D72,Accounts!A:A,Accounts!B:B)</f>
        <v>#N/A</v>
      </c>
      <c r="F72" s="125" t="e">
        <f>LOOKUP(Table1[[#This Row],[Account '#]],Accounts!A:A,Accounts!D:D)</f>
        <v>#N/A</v>
      </c>
      <c r="G72" s="107"/>
      <c r="H72" s="108" t="e">
        <f>IF(Table1[[#This Row],[GST?]],Table1[[#This Row],[Amount inc GST]]-Table1[[#This Row],[Amount inc GST]]/1.15,0)</f>
        <v>#N/A</v>
      </c>
      <c r="I72" s="116" t="e">
        <f>Table1[[#This Row],[Amount inc GST]]-Table1[[#This Row],[GST]]</f>
        <v>#N/A</v>
      </c>
      <c r="J72" s="103"/>
      <c r="K72" s="113">
        <f t="shared" si="1"/>
        <v>0</v>
      </c>
      <c r="L72" s="161"/>
      <c r="M72" s="161" t="e">
        <f>Table1[[#This Row],[Amount ex GST]]</f>
        <v>#N/A</v>
      </c>
      <c r="N72" s="161"/>
      <c r="O72" s="162" t="e">
        <f>Table1[[#This Row],[Amount ex GST]]-Table1[[#This Row],[Amount]]</f>
        <v>#N/A</v>
      </c>
    </row>
    <row r="73" spans="1:15" x14ac:dyDescent="0.2">
      <c r="A73" s="118"/>
      <c r="B73" s="119"/>
      <c r="C73" s="122"/>
      <c r="D73" s="129"/>
      <c r="E73" s="124" t="e">
        <f>LOOKUP(D73,Accounts!A:A,Accounts!B:B)</f>
        <v>#N/A</v>
      </c>
      <c r="F73" s="125" t="e">
        <f>LOOKUP(Table1[[#This Row],[Account '#]],Accounts!A:A,Accounts!D:D)</f>
        <v>#N/A</v>
      </c>
      <c r="G73" s="107"/>
      <c r="H73" s="108" t="e">
        <f>IF(Table1[[#This Row],[GST?]],Table1[[#This Row],[Amount inc GST]]-Table1[[#This Row],[Amount inc GST]]/1.15,0)</f>
        <v>#N/A</v>
      </c>
      <c r="I73" s="116" t="e">
        <f>Table1[[#This Row],[Amount inc GST]]-Table1[[#This Row],[GST]]</f>
        <v>#N/A</v>
      </c>
      <c r="J73" s="103"/>
      <c r="K73" s="113">
        <f t="shared" si="1"/>
        <v>0</v>
      </c>
      <c r="L73" s="161"/>
      <c r="M73" s="161" t="e">
        <f>Table1[[#This Row],[Amount ex GST]]</f>
        <v>#N/A</v>
      </c>
      <c r="N73" s="161"/>
      <c r="O73" s="162" t="e">
        <f>Table1[[#This Row],[Amount ex GST]]-Table1[[#This Row],[Amount]]</f>
        <v>#N/A</v>
      </c>
    </row>
    <row r="74" spans="1:15" x14ac:dyDescent="0.2">
      <c r="A74" s="118"/>
      <c r="B74" s="119"/>
      <c r="C74" s="122"/>
      <c r="D74" s="129"/>
      <c r="E74" s="124" t="e">
        <f>LOOKUP(D74,Accounts!A:A,Accounts!B:B)</f>
        <v>#N/A</v>
      </c>
      <c r="F74" s="125" t="e">
        <f>LOOKUP(Table1[[#This Row],[Account '#]],Accounts!A:A,Accounts!D:D)</f>
        <v>#N/A</v>
      </c>
      <c r="G74" s="107"/>
      <c r="H74" s="108" t="e">
        <f>IF(Table1[[#This Row],[GST?]],Table1[[#This Row],[Amount inc GST]]-Table1[[#This Row],[Amount inc GST]]/1.15,0)</f>
        <v>#N/A</v>
      </c>
      <c r="I74" s="116" t="e">
        <f>Table1[[#This Row],[Amount inc GST]]-Table1[[#This Row],[GST]]</f>
        <v>#N/A</v>
      </c>
      <c r="J74" s="103"/>
      <c r="K74" s="113">
        <f t="shared" si="1"/>
        <v>0</v>
      </c>
      <c r="L74" s="161"/>
      <c r="M74" s="161" t="e">
        <f>Table1[[#This Row],[Amount ex GST]]</f>
        <v>#N/A</v>
      </c>
      <c r="N74" s="161"/>
      <c r="O74" s="162" t="e">
        <f>Table1[[#This Row],[Amount ex GST]]-Table1[[#This Row],[Amount]]</f>
        <v>#N/A</v>
      </c>
    </row>
    <row r="75" spans="1:15" x14ac:dyDescent="0.2">
      <c r="A75" s="118"/>
      <c r="B75" s="119"/>
      <c r="C75" s="122"/>
      <c r="D75" s="129"/>
      <c r="E75" s="124" t="e">
        <f>LOOKUP(D75,Accounts!A:A,Accounts!B:B)</f>
        <v>#N/A</v>
      </c>
      <c r="F75" s="125" t="e">
        <f>LOOKUP(Table1[[#This Row],[Account '#]],Accounts!A:A,Accounts!D:D)</f>
        <v>#N/A</v>
      </c>
      <c r="G75" s="107"/>
      <c r="H75" s="108" t="e">
        <f>IF(Table1[[#This Row],[GST?]],Table1[[#This Row],[Amount inc GST]]-Table1[[#This Row],[Amount inc GST]]/1.15,0)</f>
        <v>#N/A</v>
      </c>
      <c r="I75" s="116" t="e">
        <f>Table1[[#This Row],[Amount inc GST]]-Table1[[#This Row],[GST]]</f>
        <v>#N/A</v>
      </c>
      <c r="J75" s="103"/>
      <c r="K75" s="113">
        <f t="shared" si="1"/>
        <v>0</v>
      </c>
      <c r="L75" s="161"/>
      <c r="M75" s="161" t="e">
        <f>Table1[[#This Row],[Amount ex GST]]</f>
        <v>#N/A</v>
      </c>
      <c r="N75" s="161"/>
      <c r="O75" s="162" t="e">
        <f>Table1[[#This Row],[Amount ex GST]]-Table1[[#This Row],[Amount]]</f>
        <v>#N/A</v>
      </c>
    </row>
    <row r="76" spans="1:15" x14ac:dyDescent="0.2">
      <c r="A76" s="118"/>
      <c r="B76" s="119"/>
      <c r="C76" s="122"/>
      <c r="D76" s="129"/>
      <c r="E76" s="124" t="e">
        <f>LOOKUP(D76,Accounts!A:A,Accounts!B:B)</f>
        <v>#N/A</v>
      </c>
      <c r="F76" s="125" t="e">
        <f>LOOKUP(Table1[[#This Row],[Account '#]],Accounts!A:A,Accounts!D:D)</f>
        <v>#N/A</v>
      </c>
      <c r="G76" s="107"/>
      <c r="H76" s="108" t="e">
        <f>IF(Table1[[#This Row],[GST?]],Table1[[#This Row],[Amount inc GST]]-Table1[[#This Row],[Amount inc GST]]/1.15,0)</f>
        <v>#N/A</v>
      </c>
      <c r="I76" s="116" t="e">
        <f>Table1[[#This Row],[Amount inc GST]]-Table1[[#This Row],[GST]]</f>
        <v>#N/A</v>
      </c>
      <c r="J76" s="103"/>
      <c r="K76" s="113">
        <f t="shared" si="1"/>
        <v>0</v>
      </c>
      <c r="L76" s="161"/>
      <c r="M76" s="161" t="e">
        <f>Table1[[#This Row],[Amount ex GST]]</f>
        <v>#N/A</v>
      </c>
      <c r="N76" s="161"/>
      <c r="O76" s="162" t="e">
        <f>Table1[[#This Row],[Amount ex GST]]-Table1[[#This Row],[Amount]]</f>
        <v>#N/A</v>
      </c>
    </row>
    <row r="77" spans="1:15" x14ac:dyDescent="0.2">
      <c r="A77" s="118"/>
      <c r="B77" s="119"/>
      <c r="C77" s="122"/>
      <c r="D77" s="129"/>
      <c r="E77" s="124" t="e">
        <f>LOOKUP(D77,Accounts!A:A,Accounts!B:B)</f>
        <v>#N/A</v>
      </c>
      <c r="F77" s="125" t="e">
        <f>LOOKUP(Table1[[#This Row],[Account '#]],Accounts!A:A,Accounts!D:D)</f>
        <v>#N/A</v>
      </c>
      <c r="G77" s="107"/>
      <c r="H77" s="108" t="e">
        <f>IF(Table1[[#This Row],[GST?]],Table1[[#This Row],[Amount inc GST]]-Table1[[#This Row],[Amount inc GST]]/1.15,0)</f>
        <v>#N/A</v>
      </c>
      <c r="I77" s="116" t="e">
        <f>Table1[[#This Row],[Amount inc GST]]-Table1[[#This Row],[GST]]</f>
        <v>#N/A</v>
      </c>
      <c r="J77" s="103"/>
      <c r="K77" s="113">
        <f t="shared" si="1"/>
        <v>0</v>
      </c>
      <c r="L77" s="161"/>
      <c r="M77" s="161" t="e">
        <f>Table1[[#This Row],[Amount ex GST]]</f>
        <v>#N/A</v>
      </c>
      <c r="N77" s="161"/>
      <c r="O77" s="162" t="e">
        <f>Table1[[#This Row],[Amount ex GST]]-Table1[[#This Row],[Amount]]</f>
        <v>#N/A</v>
      </c>
    </row>
    <row r="78" spans="1:15" x14ac:dyDescent="0.2">
      <c r="A78" s="118"/>
      <c r="B78" s="119"/>
      <c r="C78" s="122"/>
      <c r="D78" s="129"/>
      <c r="E78" s="124" t="e">
        <f>LOOKUP(D78,Accounts!A:A,Accounts!B:B)</f>
        <v>#N/A</v>
      </c>
      <c r="F78" s="125" t="e">
        <f>LOOKUP(Table1[[#This Row],[Account '#]],Accounts!A:A,Accounts!D:D)</f>
        <v>#N/A</v>
      </c>
      <c r="G78" s="107"/>
      <c r="H78" s="108" t="e">
        <f>IF(Table1[[#This Row],[GST?]],Table1[[#This Row],[Amount inc GST]]-Table1[[#This Row],[Amount inc GST]]/1.15,0)</f>
        <v>#N/A</v>
      </c>
      <c r="I78" s="116" t="e">
        <f>Table1[[#This Row],[Amount inc GST]]-Table1[[#This Row],[GST]]</f>
        <v>#N/A</v>
      </c>
      <c r="J78" s="103"/>
      <c r="K78" s="113">
        <f t="shared" si="1"/>
        <v>0</v>
      </c>
      <c r="L78" s="161"/>
      <c r="M78" s="161" t="e">
        <f>Table1[[#This Row],[Amount ex GST]]</f>
        <v>#N/A</v>
      </c>
      <c r="N78" s="161"/>
      <c r="O78" s="162" t="e">
        <f>Table1[[#This Row],[Amount ex GST]]-Table1[[#This Row],[Amount]]</f>
        <v>#N/A</v>
      </c>
    </row>
    <row r="79" spans="1:15" x14ac:dyDescent="0.2">
      <c r="A79" s="118"/>
      <c r="B79" s="119"/>
      <c r="C79" s="126"/>
      <c r="D79" s="123"/>
      <c r="E79" s="127" t="e">
        <f>LOOKUP(D79,Accounts!A:A,Accounts!B:B)</f>
        <v>#N/A</v>
      </c>
      <c r="F79" s="128" t="e">
        <f>LOOKUP(Table1[[#This Row],[Account '#]],Accounts!A:A,Accounts!D:D)</f>
        <v>#N/A</v>
      </c>
      <c r="G79" s="107"/>
      <c r="H79" s="108" t="e">
        <f>IF(Table1[[#This Row],[GST?]],Table1[[#This Row],[Amount inc GST]]-Table1[[#This Row],[Amount inc GST]]/1.15,0)</f>
        <v>#N/A</v>
      </c>
      <c r="I79" s="109" t="e">
        <f>Table1[[#This Row],[Amount inc GST]]-Table1[[#This Row],[GST]]</f>
        <v>#N/A</v>
      </c>
      <c r="J79" s="103"/>
      <c r="K79" s="113">
        <f t="shared" si="1"/>
        <v>0</v>
      </c>
      <c r="L79" s="161"/>
      <c r="M79" s="161" t="e">
        <f>Table1[[#This Row],[Amount ex GST]]</f>
        <v>#N/A</v>
      </c>
      <c r="N79" s="161"/>
      <c r="O79" s="162" t="e">
        <f>Table1[[#This Row],[Amount ex GST]]-Table1[[#This Row],[Amount]]</f>
        <v>#N/A</v>
      </c>
    </row>
    <row r="80" spans="1:15" x14ac:dyDescent="0.2">
      <c r="A80" s="118"/>
      <c r="B80" s="119"/>
      <c r="C80" s="120"/>
      <c r="D80" s="121"/>
      <c r="E80" s="114" t="e">
        <f>LOOKUP(D80,Accounts!A:A,Accounts!B:B)</f>
        <v>#N/A</v>
      </c>
      <c r="F80" s="115" t="e">
        <f>LOOKUP(Table1[[#This Row],[Account '#]],Accounts!A:A,Accounts!D:D)</f>
        <v>#N/A</v>
      </c>
      <c r="G80" s="107"/>
      <c r="H80" s="108" t="e">
        <f>IF(Table1[[#This Row],[GST?]],Table1[[#This Row],[Amount inc GST]]-Table1[[#This Row],[Amount inc GST]]/1.15,0)</f>
        <v>#N/A</v>
      </c>
      <c r="I80" s="116" t="e">
        <f>Table1[[#This Row],[Amount inc GST]]-Table1[[#This Row],[GST]]</f>
        <v>#N/A</v>
      </c>
      <c r="J80" s="103"/>
      <c r="K80" s="113">
        <f t="shared" si="1"/>
        <v>0</v>
      </c>
      <c r="L80" s="161"/>
      <c r="M80" s="161" t="e">
        <f>Table1[[#This Row],[Amount ex GST]]</f>
        <v>#N/A</v>
      </c>
      <c r="N80" s="161"/>
      <c r="O80" s="162" t="e">
        <f>Table1[[#This Row],[Amount ex GST]]-Table1[[#This Row],[Amount]]</f>
        <v>#N/A</v>
      </c>
    </row>
    <row r="81" spans="1:15" x14ac:dyDescent="0.2">
      <c r="A81" s="130"/>
      <c r="B81" s="131"/>
      <c r="C81" s="120"/>
      <c r="D81" s="121"/>
      <c r="E81" s="114" t="e">
        <f>LOOKUP(D81,Accounts!A:A,Accounts!B:B)</f>
        <v>#N/A</v>
      </c>
      <c r="F81" s="115" t="e">
        <f>LOOKUP(Table1[[#This Row],[Account '#]],Accounts!A:A,Accounts!D:D)</f>
        <v>#N/A</v>
      </c>
      <c r="G81" s="107"/>
      <c r="H81" s="108" t="e">
        <f>IF(Table1[[#This Row],[GST?]],Table1[[#This Row],[Amount inc GST]]-Table1[[#This Row],[Amount inc GST]]/1.15,0)</f>
        <v>#N/A</v>
      </c>
      <c r="I81" s="117" t="e">
        <f>Table1[[#This Row],[Amount inc GST]]-Table1[[#This Row],[GST]]</f>
        <v>#N/A</v>
      </c>
      <c r="J81" s="103"/>
      <c r="K81" s="113">
        <f t="shared" si="1"/>
        <v>0</v>
      </c>
      <c r="L81" s="161"/>
      <c r="M81" s="161" t="e">
        <f>Table1[[#This Row],[Amount ex GST]]</f>
        <v>#N/A</v>
      </c>
      <c r="N81" s="161"/>
      <c r="O81" s="162" t="e">
        <f>Table1[[#This Row],[Amount ex GST]]-Table1[[#This Row],[Amount]]</f>
        <v>#N/A</v>
      </c>
    </row>
    <row r="82" spans="1:15" x14ac:dyDescent="0.2">
      <c r="A82" s="118"/>
      <c r="B82" s="131"/>
      <c r="C82" s="120"/>
      <c r="D82" s="121"/>
      <c r="E82" s="114" t="e">
        <f>LOOKUP(D82,Accounts!A:A,Accounts!B:B)</f>
        <v>#N/A</v>
      </c>
      <c r="F82" s="115" t="e">
        <f>LOOKUP(Table1[[#This Row],[Account '#]],Accounts!A:A,Accounts!D:D)</f>
        <v>#N/A</v>
      </c>
      <c r="G82" s="107"/>
      <c r="H82" s="108" t="e">
        <f>IF(Table1[[#This Row],[GST?]],Table1[[#This Row],[Amount inc GST]]-Table1[[#This Row],[Amount inc GST]]/1.15,0)</f>
        <v>#N/A</v>
      </c>
      <c r="I82" s="117" t="e">
        <f>Table1[[#This Row],[Amount inc GST]]-Table1[[#This Row],[GST]]</f>
        <v>#N/A</v>
      </c>
      <c r="J82" s="103"/>
      <c r="K82" s="113">
        <f t="shared" si="1"/>
        <v>0</v>
      </c>
      <c r="L82" s="161"/>
      <c r="M82" s="161" t="e">
        <f>Table1[[#This Row],[Amount ex GST]]</f>
        <v>#N/A</v>
      </c>
      <c r="N82" s="161"/>
      <c r="O82" s="162" t="e">
        <f>Table1[[#This Row],[Amount ex GST]]-Table1[[#This Row],[Amount]]</f>
        <v>#N/A</v>
      </c>
    </row>
    <row r="83" spans="1:15" x14ac:dyDescent="0.2">
      <c r="A83" s="118"/>
      <c r="B83" s="131"/>
      <c r="C83" s="103"/>
      <c r="D83" s="104"/>
      <c r="E83" s="114" t="e">
        <f>LOOKUP(D83,Accounts!A:A,Accounts!B:B)</f>
        <v>#N/A</v>
      </c>
      <c r="F83" s="115" t="e">
        <f>LOOKUP(Table1[[#This Row],[Account '#]],Accounts!A:A,Accounts!D:D)</f>
        <v>#N/A</v>
      </c>
      <c r="G83" s="107"/>
      <c r="H83" s="108" t="e">
        <f>IF(Table1[[#This Row],[GST?]],Table1[[#This Row],[Amount inc GST]]-Table1[[#This Row],[Amount inc GST]]/1.15,0)</f>
        <v>#N/A</v>
      </c>
      <c r="I83" s="117" t="e">
        <f>Table1[[#This Row],[Amount inc GST]]-Table1[[#This Row],[GST]]</f>
        <v>#N/A</v>
      </c>
      <c r="J83" s="103"/>
      <c r="K83" s="113">
        <f t="shared" si="1"/>
        <v>0</v>
      </c>
      <c r="L83" s="161"/>
      <c r="M83" s="161" t="e">
        <f>Table1[[#This Row],[Amount ex GST]]</f>
        <v>#N/A</v>
      </c>
      <c r="N83" s="161"/>
      <c r="O83" s="162" t="e">
        <f>Table1[[#This Row],[Amount ex GST]]-Table1[[#This Row],[Amount]]</f>
        <v>#N/A</v>
      </c>
    </row>
    <row r="84" spans="1:15" x14ac:dyDescent="0.2">
      <c r="A84" s="118"/>
      <c r="B84" s="131"/>
      <c r="C84" s="103"/>
      <c r="D84" s="104"/>
      <c r="E84" s="114" t="e">
        <f>LOOKUP(D84,Accounts!A:A,Accounts!B:B)</f>
        <v>#N/A</v>
      </c>
      <c r="F84" s="115" t="e">
        <f>LOOKUP(Table1[[#This Row],[Account '#]],Accounts!A:A,Accounts!D:D)</f>
        <v>#N/A</v>
      </c>
      <c r="G84" s="107"/>
      <c r="H84" s="108" t="e">
        <f>IF(Table1[[#This Row],[GST?]],Table1[[#This Row],[Amount inc GST]]-Table1[[#This Row],[Amount inc GST]]/1.15,0)</f>
        <v>#N/A</v>
      </c>
      <c r="I84" s="117" t="e">
        <f>Table1[[#This Row],[Amount inc GST]]-Table1[[#This Row],[GST]]</f>
        <v>#N/A</v>
      </c>
      <c r="J84" s="103"/>
      <c r="K84" s="113">
        <f t="shared" si="1"/>
        <v>0</v>
      </c>
      <c r="L84" s="161"/>
      <c r="M84" s="161" t="e">
        <f>Table1[[#This Row],[Amount ex GST]]</f>
        <v>#N/A</v>
      </c>
      <c r="N84" s="161"/>
      <c r="O84" s="162" t="e">
        <f>Table1[[#This Row],[Amount ex GST]]-Table1[[#This Row],[Amount]]</f>
        <v>#N/A</v>
      </c>
    </row>
    <row r="85" spans="1:15" x14ac:dyDescent="0.2">
      <c r="A85" s="118"/>
      <c r="B85" s="131"/>
      <c r="C85" s="103"/>
      <c r="D85" s="104"/>
      <c r="E85" s="114" t="e">
        <f>LOOKUP(D85,Accounts!A:A,Accounts!B:B)</f>
        <v>#N/A</v>
      </c>
      <c r="F85" s="115" t="e">
        <f>LOOKUP(Table1[[#This Row],[Account '#]],Accounts!A:A,Accounts!D:D)</f>
        <v>#N/A</v>
      </c>
      <c r="G85" s="107"/>
      <c r="H85" s="108" t="e">
        <f>IF(Table1[[#This Row],[GST?]],Table1[[#This Row],[Amount inc GST]]-Table1[[#This Row],[Amount inc GST]]/1.15,0)</f>
        <v>#N/A</v>
      </c>
      <c r="I85" s="117" t="e">
        <f>Table1[[#This Row],[Amount inc GST]]-Table1[[#This Row],[GST]]</f>
        <v>#N/A</v>
      </c>
      <c r="J85" s="103"/>
      <c r="K85" s="113">
        <f t="shared" si="1"/>
        <v>0</v>
      </c>
      <c r="L85" s="161"/>
      <c r="M85" s="161" t="e">
        <f>Table1[[#This Row],[Amount ex GST]]</f>
        <v>#N/A</v>
      </c>
      <c r="N85" s="161"/>
      <c r="O85" s="162" t="e">
        <f>Table1[[#This Row],[Amount ex GST]]-Table1[[#This Row],[Amount]]</f>
        <v>#N/A</v>
      </c>
    </row>
    <row r="86" spans="1:15" x14ac:dyDescent="0.2">
      <c r="A86" s="118"/>
      <c r="B86" s="131"/>
      <c r="C86" s="120"/>
      <c r="D86" s="121"/>
      <c r="E86" s="114" t="e">
        <f>LOOKUP(D86,Accounts!A:A,Accounts!B:B)</f>
        <v>#N/A</v>
      </c>
      <c r="F86" s="115" t="e">
        <f>LOOKUP(Table1[[#This Row],[Account '#]],Accounts!A:A,Accounts!D:D)</f>
        <v>#N/A</v>
      </c>
      <c r="G86" s="107"/>
      <c r="H86" s="108" t="e">
        <f>IF(Table1[[#This Row],[GST?]],Table1[[#This Row],[Amount inc GST]]-Table1[[#This Row],[Amount inc GST]]/1.15,0)</f>
        <v>#N/A</v>
      </c>
      <c r="I86" s="117" t="e">
        <f>Table1[[#This Row],[Amount inc GST]]-Table1[[#This Row],[GST]]</f>
        <v>#N/A</v>
      </c>
      <c r="J86" s="103"/>
      <c r="K86" s="113">
        <f t="shared" si="1"/>
        <v>0</v>
      </c>
      <c r="L86" s="161"/>
      <c r="M86" s="161" t="e">
        <f>Table1[[#This Row],[Amount ex GST]]</f>
        <v>#N/A</v>
      </c>
      <c r="N86" s="161"/>
      <c r="O86" s="162" t="e">
        <f>Table1[[#This Row],[Amount ex GST]]-Table1[[#This Row],[Amount]]</f>
        <v>#N/A</v>
      </c>
    </row>
    <row r="87" spans="1:15" x14ac:dyDescent="0.2">
      <c r="A87" s="118"/>
      <c r="B87" s="131"/>
      <c r="C87" s="120"/>
      <c r="D87" s="121"/>
      <c r="E87" s="114" t="e">
        <f>LOOKUP(D87,Accounts!A:A,Accounts!B:B)</f>
        <v>#N/A</v>
      </c>
      <c r="F87" s="115" t="e">
        <f>LOOKUP(Table1[[#This Row],[Account '#]],Accounts!A:A,Accounts!D:D)</f>
        <v>#N/A</v>
      </c>
      <c r="G87" s="107"/>
      <c r="H87" s="108" t="e">
        <f>IF(Table1[[#This Row],[GST?]],Table1[[#This Row],[Amount inc GST]]-Table1[[#This Row],[Amount inc GST]]/1.15,0)</f>
        <v>#N/A</v>
      </c>
      <c r="I87" s="117" t="e">
        <f>Table1[[#This Row],[Amount inc GST]]-Table1[[#This Row],[GST]]</f>
        <v>#N/A</v>
      </c>
      <c r="J87" s="103"/>
      <c r="K87" s="113">
        <f t="shared" si="1"/>
        <v>0</v>
      </c>
      <c r="L87" s="161"/>
      <c r="M87" s="161" t="e">
        <f>Table1[[#This Row],[Amount ex GST]]</f>
        <v>#N/A</v>
      </c>
      <c r="N87" s="161"/>
      <c r="O87" s="162" t="e">
        <f>Table1[[#This Row],[Amount ex GST]]-Table1[[#This Row],[Amount]]</f>
        <v>#N/A</v>
      </c>
    </row>
    <row r="88" spans="1:15" x14ac:dyDescent="0.2">
      <c r="A88" s="118"/>
      <c r="B88" s="131"/>
      <c r="C88" s="120"/>
      <c r="D88" s="121"/>
      <c r="E88" s="114" t="e">
        <f>LOOKUP(D88,Accounts!A:A,Accounts!B:B)</f>
        <v>#N/A</v>
      </c>
      <c r="F88" s="115" t="e">
        <f>LOOKUP(Table1[[#This Row],[Account '#]],Accounts!A:A,Accounts!D:D)</f>
        <v>#N/A</v>
      </c>
      <c r="G88" s="107"/>
      <c r="H88" s="108" t="e">
        <f>IF(Table1[[#This Row],[GST?]],Table1[[#This Row],[Amount inc GST]]-Table1[[#This Row],[Amount inc GST]]/1.15,0)</f>
        <v>#N/A</v>
      </c>
      <c r="I88" s="117" t="e">
        <f>Table1[[#This Row],[Amount inc GST]]-Table1[[#This Row],[GST]]</f>
        <v>#N/A</v>
      </c>
      <c r="J88" s="103"/>
      <c r="K88" s="113">
        <f t="shared" si="1"/>
        <v>0</v>
      </c>
      <c r="L88" s="161"/>
      <c r="M88" s="161" t="e">
        <f>Table1[[#This Row],[Amount ex GST]]</f>
        <v>#N/A</v>
      </c>
      <c r="N88" s="161"/>
      <c r="O88" s="162" t="e">
        <f>Table1[[#This Row],[Amount ex GST]]-Table1[[#This Row],[Amount]]</f>
        <v>#N/A</v>
      </c>
    </row>
    <row r="89" spans="1:15" x14ac:dyDescent="0.2">
      <c r="A89" s="118"/>
      <c r="B89" s="131"/>
      <c r="C89" s="120"/>
      <c r="D89" s="121"/>
      <c r="E89" s="114" t="e">
        <f>LOOKUP(D89,Accounts!A:A,Accounts!B:B)</f>
        <v>#N/A</v>
      </c>
      <c r="F89" s="115" t="e">
        <f>LOOKUP(Table1[[#This Row],[Account '#]],Accounts!A:A,Accounts!D:D)</f>
        <v>#N/A</v>
      </c>
      <c r="G89" s="107"/>
      <c r="H89" s="108" t="e">
        <f>IF(Table1[[#This Row],[GST?]],Table1[[#This Row],[Amount inc GST]]-Table1[[#This Row],[Amount inc GST]]/1.15,0)</f>
        <v>#N/A</v>
      </c>
      <c r="I89" s="117" t="e">
        <f>Table1[[#This Row],[Amount inc GST]]-Table1[[#This Row],[GST]]</f>
        <v>#N/A</v>
      </c>
      <c r="J89" s="103"/>
      <c r="K89" s="113">
        <f t="shared" si="1"/>
        <v>0</v>
      </c>
      <c r="L89" s="161"/>
      <c r="M89" s="161" t="e">
        <f>Table1[[#This Row],[Amount ex GST]]</f>
        <v>#N/A</v>
      </c>
      <c r="N89" s="161"/>
      <c r="O89" s="162" t="e">
        <f>Table1[[#This Row],[Amount ex GST]]-Table1[[#This Row],[Amount]]</f>
        <v>#N/A</v>
      </c>
    </row>
    <row r="90" spans="1:15" x14ac:dyDescent="0.2">
      <c r="A90" s="118"/>
      <c r="B90" s="131"/>
      <c r="C90" s="120"/>
      <c r="D90" s="121"/>
      <c r="E90" s="114" t="e">
        <f>LOOKUP(D90,Accounts!A:A,Accounts!B:B)</f>
        <v>#N/A</v>
      </c>
      <c r="F90" s="115" t="e">
        <f>LOOKUP(Table1[[#This Row],[Account '#]],Accounts!A:A,Accounts!D:D)</f>
        <v>#N/A</v>
      </c>
      <c r="G90" s="107"/>
      <c r="H90" s="108" t="e">
        <f>IF(Table1[[#This Row],[GST?]],Table1[[#This Row],[Amount inc GST]]-Table1[[#This Row],[Amount inc GST]]/1.15,0)</f>
        <v>#N/A</v>
      </c>
      <c r="I90" s="117" t="e">
        <f>Table1[[#This Row],[Amount inc GST]]-Table1[[#This Row],[GST]]</f>
        <v>#N/A</v>
      </c>
      <c r="J90" s="103"/>
      <c r="K90" s="113">
        <f t="shared" si="1"/>
        <v>0</v>
      </c>
      <c r="L90" s="161"/>
      <c r="M90" s="161" t="e">
        <f>Table1[[#This Row],[Amount ex GST]]</f>
        <v>#N/A</v>
      </c>
      <c r="N90" s="161"/>
      <c r="O90" s="162" t="e">
        <f>Table1[[#This Row],[Amount ex GST]]-Table1[[#This Row],[Amount]]</f>
        <v>#N/A</v>
      </c>
    </row>
    <row r="91" spans="1:15" x14ac:dyDescent="0.2">
      <c r="A91" s="118"/>
      <c r="B91" s="131"/>
      <c r="C91" s="120"/>
      <c r="D91" s="121"/>
      <c r="E91" s="114" t="e">
        <f>LOOKUP(D91,Accounts!A:A,Accounts!B:B)</f>
        <v>#N/A</v>
      </c>
      <c r="F91" s="115" t="e">
        <f>LOOKUP(Table1[[#This Row],[Account '#]],Accounts!A:A,Accounts!D:D)</f>
        <v>#N/A</v>
      </c>
      <c r="G91" s="107"/>
      <c r="H91" s="108" t="e">
        <f>IF(Table1[[#This Row],[GST?]],Table1[[#This Row],[Amount inc GST]]-Table1[[#This Row],[Amount inc GST]]/1.15,0)</f>
        <v>#N/A</v>
      </c>
      <c r="I91" s="117" t="e">
        <f>Table1[[#This Row],[Amount inc GST]]-Table1[[#This Row],[GST]]</f>
        <v>#N/A</v>
      </c>
      <c r="J91" s="103"/>
      <c r="K91" s="113">
        <f t="shared" si="1"/>
        <v>0</v>
      </c>
      <c r="L91" s="161"/>
      <c r="M91" s="161" t="e">
        <f>Table1[[#This Row],[Amount ex GST]]</f>
        <v>#N/A</v>
      </c>
      <c r="N91" s="161"/>
      <c r="O91" s="162" t="e">
        <f>Table1[[#This Row],[Amount ex GST]]-Table1[[#This Row],[Amount]]</f>
        <v>#N/A</v>
      </c>
    </row>
    <row r="92" spans="1:15" x14ac:dyDescent="0.2">
      <c r="A92" s="118"/>
      <c r="B92" s="131"/>
      <c r="C92" s="120"/>
      <c r="D92" s="121"/>
      <c r="E92" s="114" t="e">
        <f>LOOKUP(D92,Accounts!A:A,Accounts!B:B)</f>
        <v>#N/A</v>
      </c>
      <c r="F92" s="115" t="e">
        <f>LOOKUP(Table1[[#This Row],[Account '#]],Accounts!A:A,Accounts!D:D)</f>
        <v>#N/A</v>
      </c>
      <c r="G92" s="107"/>
      <c r="H92" s="108" t="e">
        <f>IF(Table1[[#This Row],[GST?]],Table1[[#This Row],[Amount inc GST]]-Table1[[#This Row],[Amount inc GST]]/1.15,0)</f>
        <v>#N/A</v>
      </c>
      <c r="I92" s="117" t="e">
        <f>Table1[[#This Row],[Amount inc GST]]-Table1[[#This Row],[GST]]</f>
        <v>#N/A</v>
      </c>
      <c r="J92" s="103"/>
      <c r="K92" s="113">
        <f t="shared" si="1"/>
        <v>0</v>
      </c>
      <c r="L92" s="161"/>
      <c r="M92" s="161" t="e">
        <f>Table1[[#This Row],[Amount ex GST]]</f>
        <v>#N/A</v>
      </c>
      <c r="N92" s="161"/>
      <c r="O92" s="162" t="e">
        <f>Table1[[#This Row],[Amount ex GST]]-Table1[[#This Row],[Amount]]</f>
        <v>#N/A</v>
      </c>
    </row>
    <row r="93" spans="1:15" x14ac:dyDescent="0.2">
      <c r="A93" s="118"/>
      <c r="B93" s="131"/>
      <c r="C93" s="120"/>
      <c r="D93" s="121"/>
      <c r="E93" s="114" t="e">
        <f>LOOKUP(D93,Accounts!A:A,Accounts!B:B)</f>
        <v>#N/A</v>
      </c>
      <c r="F93" s="115" t="e">
        <f>LOOKUP(Table1[[#This Row],[Account '#]],Accounts!A:A,Accounts!D:D)</f>
        <v>#N/A</v>
      </c>
      <c r="G93" s="107"/>
      <c r="H93" s="108" t="e">
        <f>IF(Table1[[#This Row],[GST?]],Table1[[#This Row],[Amount inc GST]]-Table1[[#This Row],[Amount inc GST]]/1.15,0)</f>
        <v>#N/A</v>
      </c>
      <c r="I93" s="117" t="e">
        <f>Table1[[#This Row],[Amount inc GST]]-Table1[[#This Row],[GST]]</f>
        <v>#N/A</v>
      </c>
      <c r="J93" s="103"/>
      <c r="K93" s="113">
        <f t="shared" si="1"/>
        <v>0</v>
      </c>
      <c r="L93" s="161"/>
      <c r="M93" s="161" t="e">
        <f>Table1[[#This Row],[Amount ex GST]]</f>
        <v>#N/A</v>
      </c>
      <c r="N93" s="161"/>
      <c r="O93" s="162" t="e">
        <f>Table1[[#This Row],[Amount ex GST]]-Table1[[#This Row],[Amount]]</f>
        <v>#N/A</v>
      </c>
    </row>
    <row r="94" spans="1:15" x14ac:dyDescent="0.2">
      <c r="A94" s="118"/>
      <c r="B94" s="131"/>
      <c r="C94" s="120"/>
      <c r="D94" s="121"/>
      <c r="E94" s="114" t="e">
        <f>LOOKUP(D94,Accounts!A:A,Accounts!B:B)</f>
        <v>#N/A</v>
      </c>
      <c r="F94" s="115" t="e">
        <f>LOOKUP(Table1[[#This Row],[Account '#]],Accounts!A:A,Accounts!D:D)</f>
        <v>#N/A</v>
      </c>
      <c r="G94" s="107"/>
      <c r="H94" s="108" t="e">
        <f>IF(Table1[[#This Row],[GST?]],Table1[[#This Row],[Amount inc GST]]-Table1[[#This Row],[Amount inc GST]]/1.15,0)</f>
        <v>#N/A</v>
      </c>
      <c r="I94" s="117" t="e">
        <f>Table1[[#This Row],[Amount inc GST]]-Table1[[#This Row],[GST]]</f>
        <v>#N/A</v>
      </c>
      <c r="J94" s="103"/>
      <c r="K94" s="113">
        <f t="shared" si="1"/>
        <v>0</v>
      </c>
      <c r="L94" s="161"/>
      <c r="M94" s="161" t="e">
        <f>Table1[[#This Row],[Amount ex GST]]</f>
        <v>#N/A</v>
      </c>
      <c r="N94" s="161"/>
      <c r="O94" s="162" t="e">
        <f>Table1[[#This Row],[Amount ex GST]]-Table1[[#This Row],[Amount]]</f>
        <v>#N/A</v>
      </c>
    </row>
    <row r="95" spans="1:15" x14ac:dyDescent="0.2">
      <c r="A95" s="118"/>
      <c r="B95" s="131"/>
      <c r="C95" s="120"/>
      <c r="D95" s="121"/>
      <c r="E95" s="114" t="e">
        <f>LOOKUP(D95,Accounts!A:A,Accounts!B:B)</f>
        <v>#N/A</v>
      </c>
      <c r="F95" s="115" t="e">
        <f>LOOKUP(Table1[[#This Row],[Account '#]],Accounts!A:A,Accounts!D:D)</f>
        <v>#N/A</v>
      </c>
      <c r="G95" s="107"/>
      <c r="H95" s="108" t="e">
        <f>IF(Table1[[#This Row],[GST?]],Table1[[#This Row],[Amount inc GST]]-Table1[[#This Row],[Amount inc GST]]/1.15,0)</f>
        <v>#N/A</v>
      </c>
      <c r="I95" s="117" t="e">
        <f>Table1[[#This Row],[Amount inc GST]]-Table1[[#This Row],[GST]]</f>
        <v>#N/A</v>
      </c>
      <c r="J95" s="103"/>
      <c r="K95" s="113">
        <f t="shared" si="1"/>
        <v>0</v>
      </c>
      <c r="L95" s="161"/>
      <c r="M95" s="161" t="e">
        <f>Table1[[#This Row],[Amount ex GST]]</f>
        <v>#N/A</v>
      </c>
      <c r="N95" s="161"/>
      <c r="O95" s="162" t="e">
        <f>Table1[[#This Row],[Amount ex GST]]-Table1[[#This Row],[Amount]]</f>
        <v>#N/A</v>
      </c>
    </row>
    <row r="96" spans="1:15" x14ac:dyDescent="0.2">
      <c r="A96" s="118"/>
      <c r="B96" s="131"/>
      <c r="C96" s="120"/>
      <c r="D96" s="121"/>
      <c r="E96" s="114" t="e">
        <f>LOOKUP(D96,Accounts!A:A,Accounts!B:B)</f>
        <v>#N/A</v>
      </c>
      <c r="F96" s="115" t="e">
        <f>LOOKUP(Table1[[#This Row],[Account '#]],Accounts!A:A,Accounts!D:D)</f>
        <v>#N/A</v>
      </c>
      <c r="G96" s="107"/>
      <c r="H96" s="108" t="e">
        <f>IF(Table1[[#This Row],[GST?]],Table1[[#This Row],[Amount inc GST]]-Table1[[#This Row],[Amount inc GST]]/1.15,0)</f>
        <v>#N/A</v>
      </c>
      <c r="I96" s="117" t="e">
        <f>Table1[[#This Row],[Amount inc GST]]-Table1[[#This Row],[GST]]</f>
        <v>#N/A</v>
      </c>
      <c r="J96" s="103"/>
      <c r="K96" s="113">
        <f t="shared" si="1"/>
        <v>0</v>
      </c>
      <c r="L96" s="161"/>
      <c r="M96" s="161" t="e">
        <f>Table1[[#This Row],[Amount ex GST]]</f>
        <v>#N/A</v>
      </c>
      <c r="N96" s="161"/>
      <c r="O96" s="162" t="e">
        <f>Table1[[#This Row],[Amount ex GST]]-Table1[[#This Row],[Amount]]</f>
        <v>#N/A</v>
      </c>
    </row>
    <row r="97" spans="1:15" x14ac:dyDescent="0.2">
      <c r="A97" s="118"/>
      <c r="B97" s="131"/>
      <c r="C97" s="120"/>
      <c r="D97" s="121"/>
      <c r="E97" s="114" t="e">
        <f>LOOKUP(D97,Accounts!A:A,Accounts!B:B)</f>
        <v>#N/A</v>
      </c>
      <c r="F97" s="115" t="e">
        <f>LOOKUP(Table1[[#This Row],[Account '#]],Accounts!A:A,Accounts!D:D)</f>
        <v>#N/A</v>
      </c>
      <c r="G97" s="107"/>
      <c r="H97" s="108" t="e">
        <f>IF(Table1[[#This Row],[GST?]],Table1[[#This Row],[Amount inc GST]]-Table1[[#This Row],[Amount inc GST]]/1.15,0)</f>
        <v>#N/A</v>
      </c>
      <c r="I97" s="117" t="e">
        <f>Table1[[#This Row],[Amount inc GST]]-Table1[[#This Row],[GST]]</f>
        <v>#N/A</v>
      </c>
      <c r="J97" s="103"/>
      <c r="K97" s="113">
        <f t="shared" si="1"/>
        <v>0</v>
      </c>
      <c r="L97" s="161"/>
      <c r="M97" s="161" t="e">
        <f>Table1[[#This Row],[Amount ex GST]]</f>
        <v>#N/A</v>
      </c>
      <c r="N97" s="161"/>
      <c r="O97" s="162" t="e">
        <f>Table1[[#This Row],[Amount ex GST]]-Table1[[#This Row],[Amount]]</f>
        <v>#N/A</v>
      </c>
    </row>
    <row r="98" spans="1:15" x14ac:dyDescent="0.2">
      <c r="A98" s="118"/>
      <c r="B98" s="131"/>
      <c r="C98" s="120"/>
      <c r="D98" s="121"/>
      <c r="E98" s="114" t="e">
        <f>LOOKUP(D98,Accounts!A:A,Accounts!B:B)</f>
        <v>#N/A</v>
      </c>
      <c r="F98" s="115" t="e">
        <f>LOOKUP(Table1[[#This Row],[Account '#]],Accounts!A:A,Accounts!D:D)</f>
        <v>#N/A</v>
      </c>
      <c r="G98" s="107"/>
      <c r="H98" s="108" t="e">
        <f>IF(Table1[[#This Row],[GST?]],Table1[[#This Row],[Amount inc GST]]-Table1[[#This Row],[Amount inc GST]]/1.15,0)</f>
        <v>#N/A</v>
      </c>
      <c r="I98" s="117" t="e">
        <f>Table1[[#This Row],[Amount inc GST]]-Table1[[#This Row],[GST]]</f>
        <v>#N/A</v>
      </c>
      <c r="J98" s="103"/>
      <c r="K98" s="113">
        <f t="shared" si="1"/>
        <v>0</v>
      </c>
      <c r="L98" s="161"/>
      <c r="M98" s="161" t="e">
        <f>Table1[[#This Row],[Amount ex GST]]</f>
        <v>#N/A</v>
      </c>
      <c r="N98" s="161"/>
      <c r="O98" s="162" t="e">
        <f>Table1[[#This Row],[Amount ex GST]]-Table1[[#This Row],[Amount]]</f>
        <v>#N/A</v>
      </c>
    </row>
    <row r="99" spans="1:15" x14ac:dyDescent="0.2">
      <c r="A99" s="118"/>
      <c r="B99" s="131"/>
      <c r="C99" s="120"/>
      <c r="D99" s="121"/>
      <c r="E99" s="114" t="e">
        <f>LOOKUP(D99,Accounts!A:A,Accounts!B:B)</f>
        <v>#N/A</v>
      </c>
      <c r="F99" s="115" t="e">
        <f>LOOKUP(Table1[[#This Row],[Account '#]],Accounts!A:A,Accounts!D:D)</f>
        <v>#N/A</v>
      </c>
      <c r="G99" s="107"/>
      <c r="H99" s="108" t="e">
        <f>IF(Table1[[#This Row],[GST?]],Table1[[#This Row],[Amount inc GST]]-Table1[[#This Row],[Amount inc GST]]/1.15,0)</f>
        <v>#N/A</v>
      </c>
      <c r="I99" s="117" t="e">
        <f>Table1[[#This Row],[Amount inc GST]]-Table1[[#This Row],[GST]]</f>
        <v>#N/A</v>
      </c>
      <c r="J99" s="103"/>
      <c r="K99" s="113">
        <f t="shared" si="1"/>
        <v>0</v>
      </c>
      <c r="L99" s="161"/>
      <c r="M99" s="161" t="e">
        <f>Table1[[#This Row],[Amount ex GST]]</f>
        <v>#N/A</v>
      </c>
      <c r="N99" s="161"/>
      <c r="O99" s="162" t="e">
        <f>Table1[[#This Row],[Amount ex GST]]-Table1[[#This Row],[Amount]]</f>
        <v>#N/A</v>
      </c>
    </row>
    <row r="100" spans="1:15" x14ac:dyDescent="0.2">
      <c r="A100" s="118"/>
      <c r="B100" s="131"/>
      <c r="C100" s="120"/>
      <c r="D100" s="121"/>
      <c r="E100" s="114" t="e">
        <f>LOOKUP(D100,Accounts!A:A,Accounts!B:B)</f>
        <v>#N/A</v>
      </c>
      <c r="F100" s="115" t="e">
        <f>LOOKUP(Table1[[#This Row],[Account '#]],Accounts!A:A,Accounts!D:D)</f>
        <v>#N/A</v>
      </c>
      <c r="G100" s="107"/>
      <c r="H100" s="108" t="e">
        <f>IF(Table1[[#This Row],[GST?]],Table1[[#This Row],[Amount inc GST]]-Table1[[#This Row],[Amount inc GST]]/1.15,0)</f>
        <v>#N/A</v>
      </c>
      <c r="I100" s="117" t="e">
        <f>Table1[[#This Row],[Amount inc GST]]-Table1[[#This Row],[GST]]</f>
        <v>#N/A</v>
      </c>
      <c r="J100" s="103"/>
      <c r="K100" s="113">
        <f t="shared" si="1"/>
        <v>0</v>
      </c>
      <c r="L100" s="161"/>
      <c r="M100" s="161" t="e">
        <f>Table1[[#This Row],[Amount ex GST]]</f>
        <v>#N/A</v>
      </c>
      <c r="N100" s="161"/>
      <c r="O100" s="162" t="e">
        <f>Table1[[#This Row],[Amount ex GST]]-Table1[[#This Row],[Amount]]</f>
        <v>#N/A</v>
      </c>
    </row>
    <row r="101" spans="1:15" x14ac:dyDescent="0.2">
      <c r="A101" s="118"/>
      <c r="B101" s="131"/>
      <c r="C101" s="120"/>
      <c r="D101" s="121"/>
      <c r="E101" s="114" t="e">
        <f>LOOKUP(D101,Accounts!A:A,Accounts!B:B)</f>
        <v>#N/A</v>
      </c>
      <c r="F101" s="115" t="e">
        <f>LOOKUP(Table1[[#This Row],[Account '#]],Accounts!A:A,Accounts!D:D)</f>
        <v>#N/A</v>
      </c>
      <c r="G101" s="107"/>
      <c r="H101" s="108" t="e">
        <f>IF(Table1[[#This Row],[GST?]],Table1[[#This Row],[Amount inc GST]]-Table1[[#This Row],[Amount inc GST]]/1.15,0)</f>
        <v>#N/A</v>
      </c>
      <c r="I101" s="117" t="e">
        <f>Table1[[#This Row],[Amount inc GST]]-Table1[[#This Row],[GST]]</f>
        <v>#N/A</v>
      </c>
      <c r="J101" s="103"/>
      <c r="K101" s="113">
        <f t="shared" si="1"/>
        <v>0</v>
      </c>
      <c r="L101" s="161"/>
      <c r="M101" s="161" t="e">
        <f>Table1[[#This Row],[Amount ex GST]]</f>
        <v>#N/A</v>
      </c>
      <c r="N101" s="161"/>
      <c r="O101" s="162" t="e">
        <f>Table1[[#This Row],[Amount ex GST]]-Table1[[#This Row],[Amount]]</f>
        <v>#N/A</v>
      </c>
    </row>
    <row r="102" spans="1:15" x14ac:dyDescent="0.2">
      <c r="A102" s="118"/>
      <c r="B102" s="131"/>
      <c r="C102" s="120"/>
      <c r="D102" s="121"/>
      <c r="E102" s="114" t="e">
        <f>LOOKUP(D102,Accounts!A:A,Accounts!B:B)</f>
        <v>#N/A</v>
      </c>
      <c r="F102" s="115" t="e">
        <f>LOOKUP(Table1[[#This Row],[Account '#]],Accounts!A:A,Accounts!D:D)</f>
        <v>#N/A</v>
      </c>
      <c r="G102" s="107"/>
      <c r="H102" s="108" t="e">
        <f>IF(Table1[[#This Row],[GST?]],Table1[[#This Row],[Amount inc GST]]-Table1[[#This Row],[Amount inc GST]]/1.15,0)</f>
        <v>#N/A</v>
      </c>
      <c r="I102" s="117" t="e">
        <f>Table1[[#This Row],[Amount inc GST]]-Table1[[#This Row],[GST]]</f>
        <v>#N/A</v>
      </c>
      <c r="J102" s="103"/>
      <c r="K102" s="113">
        <f t="shared" si="1"/>
        <v>0</v>
      </c>
      <c r="L102" s="161"/>
      <c r="M102" s="161" t="e">
        <f>Table1[[#This Row],[Amount ex GST]]</f>
        <v>#N/A</v>
      </c>
      <c r="N102" s="161"/>
      <c r="O102" s="162" t="e">
        <f>Table1[[#This Row],[Amount ex GST]]-Table1[[#This Row],[Amount]]</f>
        <v>#N/A</v>
      </c>
    </row>
    <row r="103" spans="1:15" x14ac:dyDescent="0.2">
      <c r="A103" s="118"/>
      <c r="B103" s="131"/>
      <c r="C103" s="120"/>
      <c r="D103" s="121"/>
      <c r="E103" s="114" t="e">
        <f>LOOKUP(D103,Accounts!A:A,Accounts!B:B)</f>
        <v>#N/A</v>
      </c>
      <c r="F103" s="115" t="e">
        <f>LOOKUP(Table1[[#This Row],[Account '#]],Accounts!A:A,Accounts!D:D)</f>
        <v>#N/A</v>
      </c>
      <c r="G103" s="107"/>
      <c r="H103" s="108" t="e">
        <f>IF(Table1[[#This Row],[GST?]],Table1[[#This Row],[Amount inc GST]]-Table1[[#This Row],[Amount inc GST]]/1.15,0)</f>
        <v>#N/A</v>
      </c>
      <c r="I103" s="117" t="e">
        <f>Table1[[#This Row],[Amount inc GST]]-Table1[[#This Row],[GST]]</f>
        <v>#N/A</v>
      </c>
      <c r="J103" s="103"/>
      <c r="K103" s="113">
        <f t="shared" si="1"/>
        <v>0</v>
      </c>
      <c r="L103" s="161"/>
      <c r="M103" s="161" t="e">
        <f>Table1[[#This Row],[Amount ex GST]]</f>
        <v>#N/A</v>
      </c>
      <c r="N103" s="161"/>
      <c r="O103" s="162" t="e">
        <f>Table1[[#This Row],[Amount ex GST]]-Table1[[#This Row],[Amount]]</f>
        <v>#N/A</v>
      </c>
    </row>
    <row r="104" spans="1:15" x14ac:dyDescent="0.2">
      <c r="A104" s="118"/>
      <c r="B104" s="131"/>
      <c r="C104" s="120"/>
      <c r="D104" s="121"/>
      <c r="E104" s="114" t="e">
        <f>LOOKUP(D104,Accounts!A:A,Accounts!B:B)</f>
        <v>#N/A</v>
      </c>
      <c r="F104" s="115" t="e">
        <f>LOOKUP(Table1[[#This Row],[Account '#]],Accounts!A:A,Accounts!D:D)</f>
        <v>#N/A</v>
      </c>
      <c r="G104" s="107"/>
      <c r="H104" s="108" t="e">
        <f>IF(Table1[[#This Row],[GST?]],Table1[[#This Row],[Amount inc GST]]-Table1[[#This Row],[Amount inc GST]]/1.15,0)</f>
        <v>#N/A</v>
      </c>
      <c r="I104" s="117" t="e">
        <f>Table1[[#This Row],[Amount inc GST]]-Table1[[#This Row],[GST]]</f>
        <v>#N/A</v>
      </c>
      <c r="J104" s="103"/>
      <c r="K104" s="113">
        <f t="shared" si="1"/>
        <v>0</v>
      </c>
      <c r="L104" s="161"/>
      <c r="M104" s="161" t="e">
        <f>Table1[[#This Row],[Amount ex GST]]</f>
        <v>#N/A</v>
      </c>
      <c r="N104" s="161"/>
      <c r="O104" s="162" t="e">
        <f>Table1[[#This Row],[Amount ex GST]]-Table1[[#This Row],[Amount]]</f>
        <v>#N/A</v>
      </c>
    </row>
    <row r="105" spans="1:15" x14ac:dyDescent="0.2">
      <c r="A105" s="118"/>
      <c r="B105" s="131"/>
      <c r="C105" s="120"/>
      <c r="D105" s="121"/>
      <c r="E105" s="114" t="e">
        <f>LOOKUP(D105,Accounts!A:A,Accounts!B:B)</f>
        <v>#N/A</v>
      </c>
      <c r="F105" s="115" t="e">
        <f>LOOKUP(Table1[[#This Row],[Account '#]],Accounts!A:A,Accounts!D:D)</f>
        <v>#N/A</v>
      </c>
      <c r="G105" s="107"/>
      <c r="H105" s="108" t="e">
        <f>IF(Table1[[#This Row],[GST?]],Table1[[#This Row],[Amount inc GST]]-Table1[[#This Row],[Amount inc GST]]/1.15,0)</f>
        <v>#N/A</v>
      </c>
      <c r="I105" s="117" t="e">
        <f>Table1[[#This Row],[Amount inc GST]]-Table1[[#This Row],[GST]]</f>
        <v>#N/A</v>
      </c>
      <c r="J105" s="103"/>
      <c r="K105" s="113">
        <f t="shared" si="1"/>
        <v>0</v>
      </c>
      <c r="L105" s="161"/>
      <c r="M105" s="161" t="e">
        <f>Table1[[#This Row],[Amount ex GST]]</f>
        <v>#N/A</v>
      </c>
      <c r="N105" s="161"/>
      <c r="O105" s="162" t="e">
        <f>Table1[[#This Row],[Amount ex GST]]-Table1[[#This Row],[Amount]]</f>
        <v>#N/A</v>
      </c>
    </row>
    <row r="106" spans="1:15" x14ac:dyDescent="0.2">
      <c r="A106" s="118"/>
      <c r="B106" s="131"/>
      <c r="C106" s="120"/>
      <c r="D106" s="121"/>
      <c r="E106" s="114" t="e">
        <f>LOOKUP(D106,Accounts!A:A,Accounts!B:B)</f>
        <v>#N/A</v>
      </c>
      <c r="F106" s="115" t="e">
        <f>LOOKUP(Table1[[#This Row],[Account '#]],Accounts!A:A,Accounts!D:D)</f>
        <v>#N/A</v>
      </c>
      <c r="G106" s="107"/>
      <c r="H106" s="108" t="e">
        <f>IF(Table1[[#This Row],[GST?]],Table1[[#This Row],[Amount inc GST]]-Table1[[#This Row],[Amount inc GST]]/1.15,0)</f>
        <v>#N/A</v>
      </c>
      <c r="I106" s="117" t="e">
        <f>Table1[[#This Row],[Amount inc GST]]-Table1[[#This Row],[GST]]</f>
        <v>#N/A</v>
      </c>
      <c r="J106" s="103"/>
      <c r="K106" s="113">
        <f t="shared" si="1"/>
        <v>0</v>
      </c>
      <c r="L106" s="161"/>
      <c r="M106" s="161" t="e">
        <f>Table1[[#This Row],[Amount ex GST]]</f>
        <v>#N/A</v>
      </c>
      <c r="N106" s="161"/>
      <c r="O106" s="162" t="e">
        <f>Table1[[#This Row],[Amount ex GST]]-Table1[[#This Row],[Amount]]</f>
        <v>#N/A</v>
      </c>
    </row>
    <row r="107" spans="1:15" x14ac:dyDescent="0.2">
      <c r="A107" s="118"/>
      <c r="B107" s="131"/>
      <c r="C107" s="120"/>
      <c r="D107" s="121"/>
      <c r="E107" s="114" t="e">
        <f>LOOKUP(D107,Accounts!A:A,Accounts!B:B)</f>
        <v>#N/A</v>
      </c>
      <c r="F107" s="115" t="e">
        <f>LOOKUP(Table1[[#This Row],[Account '#]],Accounts!A:A,Accounts!D:D)</f>
        <v>#N/A</v>
      </c>
      <c r="G107" s="107"/>
      <c r="H107" s="108" t="e">
        <f>IF(Table1[[#This Row],[GST?]],Table1[[#This Row],[Amount inc GST]]-Table1[[#This Row],[Amount inc GST]]/1.15,0)</f>
        <v>#N/A</v>
      </c>
      <c r="I107" s="117" t="e">
        <f>Table1[[#This Row],[Amount inc GST]]-Table1[[#This Row],[GST]]</f>
        <v>#N/A</v>
      </c>
      <c r="J107" s="103"/>
      <c r="K107" s="113">
        <f t="shared" si="1"/>
        <v>0</v>
      </c>
      <c r="L107" s="161"/>
      <c r="M107" s="161" t="e">
        <f>Table1[[#This Row],[Amount ex GST]]</f>
        <v>#N/A</v>
      </c>
      <c r="N107" s="161"/>
      <c r="O107" s="162" t="e">
        <f>Table1[[#This Row],[Amount ex GST]]-Table1[[#This Row],[Amount]]</f>
        <v>#N/A</v>
      </c>
    </row>
    <row r="108" spans="1:15" x14ac:dyDescent="0.2">
      <c r="A108" s="118"/>
      <c r="B108" s="131"/>
      <c r="C108" s="120"/>
      <c r="D108" s="121"/>
      <c r="E108" s="114" t="e">
        <f>LOOKUP(D108,Accounts!A:A,Accounts!B:B)</f>
        <v>#N/A</v>
      </c>
      <c r="F108" s="115" t="e">
        <f>LOOKUP(Table1[[#This Row],[Account '#]],Accounts!A:A,Accounts!D:D)</f>
        <v>#N/A</v>
      </c>
      <c r="G108" s="107"/>
      <c r="H108" s="108" t="e">
        <f>IF(Table1[[#This Row],[GST?]],Table1[[#This Row],[Amount inc GST]]-Table1[[#This Row],[Amount inc GST]]/1.15,0)</f>
        <v>#N/A</v>
      </c>
      <c r="I108" s="117" t="e">
        <f>Table1[[#This Row],[Amount inc GST]]-Table1[[#This Row],[GST]]</f>
        <v>#N/A</v>
      </c>
      <c r="J108" s="103"/>
      <c r="K108" s="113">
        <f t="shared" si="1"/>
        <v>0</v>
      </c>
      <c r="L108" s="161"/>
      <c r="M108" s="161" t="e">
        <f>Table1[[#This Row],[Amount ex GST]]</f>
        <v>#N/A</v>
      </c>
      <c r="N108" s="161"/>
      <c r="O108" s="162" t="e">
        <f>Table1[[#This Row],[Amount ex GST]]-Table1[[#This Row],[Amount]]</f>
        <v>#N/A</v>
      </c>
    </row>
    <row r="109" spans="1:15" x14ac:dyDescent="0.2">
      <c r="A109" s="118"/>
      <c r="B109" s="131"/>
      <c r="C109" s="103"/>
      <c r="D109" s="104"/>
      <c r="E109" s="114" t="e">
        <f>LOOKUP(D109,Accounts!A:A,Accounts!B:B)</f>
        <v>#N/A</v>
      </c>
      <c r="F109" s="115" t="e">
        <f>LOOKUP(Table1[[#This Row],[Account '#]],Accounts!A:A,Accounts!D:D)</f>
        <v>#N/A</v>
      </c>
      <c r="G109" s="107"/>
      <c r="H109" s="108" t="e">
        <f>IF(Table1[[#This Row],[GST?]],Table1[[#This Row],[Amount inc GST]]-Table1[[#This Row],[Amount inc GST]]/1.15,0)</f>
        <v>#N/A</v>
      </c>
      <c r="I109" s="117" t="e">
        <f>Table1[[#This Row],[Amount inc GST]]-Table1[[#This Row],[GST]]</f>
        <v>#N/A</v>
      </c>
      <c r="J109" s="103"/>
      <c r="K109" s="113">
        <f t="shared" si="1"/>
        <v>0</v>
      </c>
      <c r="L109" s="161"/>
      <c r="M109" s="161" t="e">
        <f>Table1[[#This Row],[Amount ex GST]]</f>
        <v>#N/A</v>
      </c>
      <c r="N109" s="161"/>
      <c r="O109" s="162" t="e">
        <f>Table1[[#This Row],[Amount ex GST]]-Table1[[#This Row],[Amount]]</f>
        <v>#N/A</v>
      </c>
    </row>
    <row r="110" spans="1:15" x14ac:dyDescent="0.2">
      <c r="A110" s="118"/>
      <c r="B110" s="131"/>
      <c r="C110" s="120"/>
      <c r="D110" s="121"/>
      <c r="E110" s="114" t="e">
        <f>LOOKUP(D110,Accounts!A:A,Accounts!B:B)</f>
        <v>#N/A</v>
      </c>
      <c r="F110" s="115" t="e">
        <f>LOOKUP(Table1[[#This Row],[Account '#]],Accounts!A:A,Accounts!D:D)</f>
        <v>#N/A</v>
      </c>
      <c r="G110" s="107"/>
      <c r="H110" s="108" t="e">
        <f>IF(Table1[[#This Row],[GST?]],Table1[[#This Row],[Amount inc GST]]-Table1[[#This Row],[Amount inc GST]]/1.15,0)</f>
        <v>#N/A</v>
      </c>
      <c r="I110" s="117" t="e">
        <f>Table1[[#This Row],[Amount inc GST]]-Table1[[#This Row],[GST]]</f>
        <v>#N/A</v>
      </c>
      <c r="J110" s="103"/>
      <c r="K110" s="113">
        <f t="shared" si="1"/>
        <v>0</v>
      </c>
      <c r="L110" s="161"/>
      <c r="M110" s="161" t="e">
        <f>Table1[[#This Row],[Amount ex GST]]</f>
        <v>#N/A</v>
      </c>
      <c r="N110" s="161"/>
      <c r="O110" s="162" t="e">
        <f>Table1[[#This Row],[Amount ex GST]]-Table1[[#This Row],[Amount]]</f>
        <v>#N/A</v>
      </c>
    </row>
    <row r="111" spans="1:15" x14ac:dyDescent="0.2">
      <c r="A111" s="118"/>
      <c r="B111" s="131"/>
      <c r="C111" s="120"/>
      <c r="D111" s="121"/>
      <c r="E111" s="114" t="e">
        <f>LOOKUP(D111,Accounts!A:A,Accounts!B:B)</f>
        <v>#N/A</v>
      </c>
      <c r="F111" s="115" t="e">
        <f>LOOKUP(Table1[[#This Row],[Account '#]],Accounts!A:A,Accounts!D:D)</f>
        <v>#N/A</v>
      </c>
      <c r="G111" s="107"/>
      <c r="H111" s="108" t="e">
        <f>IF(Table1[[#This Row],[GST?]],Table1[[#This Row],[Amount inc GST]]-Table1[[#This Row],[Amount inc GST]]/1.15,0)</f>
        <v>#N/A</v>
      </c>
      <c r="I111" s="117" t="e">
        <f>Table1[[#This Row],[Amount inc GST]]-Table1[[#This Row],[GST]]</f>
        <v>#N/A</v>
      </c>
      <c r="J111" s="103"/>
      <c r="K111" s="113">
        <f t="shared" si="1"/>
        <v>0</v>
      </c>
      <c r="L111" s="161"/>
      <c r="M111" s="161" t="e">
        <f>Table1[[#This Row],[Amount ex GST]]</f>
        <v>#N/A</v>
      </c>
      <c r="N111" s="161"/>
      <c r="O111" s="162" t="e">
        <f>Table1[[#This Row],[Amount ex GST]]-Table1[[#This Row],[Amount]]</f>
        <v>#N/A</v>
      </c>
    </row>
    <row r="112" spans="1:15" x14ac:dyDescent="0.2">
      <c r="A112" s="118"/>
      <c r="B112" s="131"/>
      <c r="C112" s="120"/>
      <c r="D112" s="121"/>
      <c r="E112" s="114" t="e">
        <f>LOOKUP(D112,Accounts!A:A,Accounts!B:B)</f>
        <v>#N/A</v>
      </c>
      <c r="F112" s="115" t="e">
        <f>LOOKUP(Table1[[#This Row],[Account '#]],Accounts!A:A,Accounts!D:D)</f>
        <v>#N/A</v>
      </c>
      <c r="G112" s="107"/>
      <c r="H112" s="108" t="e">
        <f>IF(Table1[[#This Row],[GST?]],Table1[[#This Row],[Amount inc GST]]-Table1[[#This Row],[Amount inc GST]]/1.15,0)</f>
        <v>#N/A</v>
      </c>
      <c r="I112" s="117" t="e">
        <f>Table1[[#This Row],[Amount inc GST]]-Table1[[#This Row],[GST]]</f>
        <v>#N/A</v>
      </c>
      <c r="J112" s="103"/>
      <c r="K112" s="113">
        <f t="shared" si="1"/>
        <v>0</v>
      </c>
      <c r="L112" s="161"/>
      <c r="M112" s="161" t="e">
        <f>Table1[[#This Row],[Amount ex GST]]</f>
        <v>#N/A</v>
      </c>
      <c r="N112" s="161"/>
      <c r="O112" s="162" t="e">
        <f>Table1[[#This Row],[Amount ex GST]]-Table1[[#This Row],[Amount]]</f>
        <v>#N/A</v>
      </c>
    </row>
    <row r="113" spans="1:15" x14ac:dyDescent="0.2">
      <c r="A113" s="118"/>
      <c r="B113" s="131"/>
      <c r="C113" s="120"/>
      <c r="D113" s="121"/>
      <c r="E113" s="114" t="e">
        <f>LOOKUP(D113,Accounts!A:A,Accounts!B:B)</f>
        <v>#N/A</v>
      </c>
      <c r="F113" s="115" t="e">
        <f>LOOKUP(Table1[[#This Row],[Account '#]],Accounts!A:A,Accounts!D:D)</f>
        <v>#N/A</v>
      </c>
      <c r="G113" s="107"/>
      <c r="H113" s="108" t="e">
        <f>IF(Table1[[#This Row],[GST?]],Table1[[#This Row],[Amount inc GST]]-Table1[[#This Row],[Amount inc GST]]/1.15,0)</f>
        <v>#N/A</v>
      </c>
      <c r="I113" s="117" t="e">
        <f>Table1[[#This Row],[Amount inc GST]]-Table1[[#This Row],[GST]]</f>
        <v>#N/A</v>
      </c>
      <c r="J113" s="103"/>
      <c r="K113" s="113">
        <f t="shared" si="1"/>
        <v>0</v>
      </c>
      <c r="L113" s="161"/>
      <c r="M113" s="161" t="e">
        <f>Table1[[#This Row],[Amount ex GST]]</f>
        <v>#N/A</v>
      </c>
      <c r="N113" s="161"/>
      <c r="O113" s="162" t="e">
        <f>Table1[[#This Row],[Amount ex GST]]-Table1[[#This Row],[Amount]]</f>
        <v>#N/A</v>
      </c>
    </row>
    <row r="114" spans="1:15" x14ac:dyDescent="0.2">
      <c r="A114" s="118"/>
      <c r="B114" s="131"/>
      <c r="C114" s="120"/>
      <c r="D114" s="121"/>
      <c r="E114" s="114" t="e">
        <f>LOOKUP(D114,Accounts!A:A,Accounts!B:B)</f>
        <v>#N/A</v>
      </c>
      <c r="F114" s="115" t="e">
        <f>LOOKUP(Table1[[#This Row],[Account '#]],Accounts!A:A,Accounts!D:D)</f>
        <v>#N/A</v>
      </c>
      <c r="G114" s="107"/>
      <c r="H114" s="108" t="e">
        <f>IF(Table1[[#This Row],[GST?]],Table1[[#This Row],[Amount inc GST]]-Table1[[#This Row],[Amount inc GST]]/1.15,0)</f>
        <v>#N/A</v>
      </c>
      <c r="I114" s="117" t="e">
        <f>Table1[[#This Row],[Amount inc GST]]-Table1[[#This Row],[GST]]</f>
        <v>#N/A</v>
      </c>
      <c r="J114" s="103"/>
      <c r="K114" s="113">
        <f t="shared" si="1"/>
        <v>0</v>
      </c>
      <c r="L114" s="161"/>
      <c r="M114" s="161" t="e">
        <f>Table1[[#This Row],[Amount ex GST]]</f>
        <v>#N/A</v>
      </c>
      <c r="N114" s="161"/>
      <c r="O114" s="162" t="e">
        <f>Table1[[#This Row],[Amount ex GST]]-Table1[[#This Row],[Amount]]</f>
        <v>#N/A</v>
      </c>
    </row>
    <row r="115" spans="1:15" x14ac:dyDescent="0.2">
      <c r="A115" s="118"/>
      <c r="B115" s="131"/>
      <c r="C115" s="120"/>
      <c r="D115" s="121"/>
      <c r="E115" s="114" t="e">
        <f>LOOKUP(D115,Accounts!A:A,Accounts!B:B)</f>
        <v>#N/A</v>
      </c>
      <c r="F115" s="115" t="e">
        <f>LOOKUP(Table1[[#This Row],[Account '#]],Accounts!A:A,Accounts!D:D)</f>
        <v>#N/A</v>
      </c>
      <c r="G115" s="107"/>
      <c r="H115" s="108" t="e">
        <f>IF(Table1[[#This Row],[GST?]],Table1[[#This Row],[Amount inc GST]]-Table1[[#This Row],[Amount inc GST]]/1.15,0)</f>
        <v>#N/A</v>
      </c>
      <c r="I115" s="117" t="e">
        <f>Table1[[#This Row],[Amount inc GST]]-Table1[[#This Row],[GST]]</f>
        <v>#N/A</v>
      </c>
      <c r="J115" s="103"/>
      <c r="K115" s="113">
        <f t="shared" si="1"/>
        <v>0</v>
      </c>
      <c r="L115" s="161"/>
      <c r="M115" s="161" t="e">
        <f>Table1[[#This Row],[Amount ex GST]]</f>
        <v>#N/A</v>
      </c>
      <c r="N115" s="161"/>
      <c r="O115" s="162" t="e">
        <f>Table1[[#This Row],[Amount ex GST]]-Table1[[#This Row],[Amount]]</f>
        <v>#N/A</v>
      </c>
    </row>
    <row r="116" spans="1:15" x14ac:dyDescent="0.2">
      <c r="A116" s="118"/>
      <c r="B116" s="131"/>
      <c r="C116" s="120"/>
      <c r="D116" s="121"/>
      <c r="E116" s="114" t="e">
        <f>LOOKUP(D116,Accounts!A:A,Accounts!B:B)</f>
        <v>#N/A</v>
      </c>
      <c r="F116" s="115" t="e">
        <f>LOOKUP(Table1[[#This Row],[Account '#]],Accounts!A:A,Accounts!D:D)</f>
        <v>#N/A</v>
      </c>
      <c r="G116" s="107"/>
      <c r="H116" s="108" t="e">
        <f>IF(Table1[[#This Row],[GST?]],Table1[[#This Row],[Amount inc GST]]-Table1[[#This Row],[Amount inc GST]]/1.15,0)</f>
        <v>#N/A</v>
      </c>
      <c r="I116" s="117" t="e">
        <f>Table1[[#This Row],[Amount inc GST]]-Table1[[#This Row],[GST]]</f>
        <v>#N/A</v>
      </c>
      <c r="J116" s="103"/>
      <c r="K116" s="113">
        <f t="shared" si="1"/>
        <v>0</v>
      </c>
      <c r="L116" s="161"/>
      <c r="M116" s="161" t="e">
        <f>Table1[[#This Row],[Amount ex GST]]</f>
        <v>#N/A</v>
      </c>
      <c r="N116" s="161"/>
      <c r="O116" s="162" t="e">
        <f>Table1[[#This Row],[Amount ex GST]]-Table1[[#This Row],[Amount]]</f>
        <v>#N/A</v>
      </c>
    </row>
    <row r="117" spans="1:15" x14ac:dyDescent="0.2">
      <c r="A117" s="118"/>
      <c r="B117" s="131"/>
      <c r="C117" s="120"/>
      <c r="D117" s="121"/>
      <c r="E117" s="114" t="e">
        <f>LOOKUP(D117,Accounts!A:A,Accounts!B:B)</f>
        <v>#N/A</v>
      </c>
      <c r="F117" s="115" t="e">
        <f>LOOKUP(Table1[[#This Row],[Account '#]],Accounts!A:A,Accounts!D:D)</f>
        <v>#N/A</v>
      </c>
      <c r="G117" s="107"/>
      <c r="H117" s="108" t="e">
        <f>IF(Table1[[#This Row],[GST?]],Table1[[#This Row],[Amount inc GST]]-Table1[[#This Row],[Amount inc GST]]/1.15,0)</f>
        <v>#N/A</v>
      </c>
      <c r="I117" s="117" t="e">
        <f>Table1[[#This Row],[Amount inc GST]]-Table1[[#This Row],[GST]]</f>
        <v>#N/A</v>
      </c>
      <c r="J117" s="103"/>
      <c r="K117" s="113">
        <f t="shared" si="1"/>
        <v>0</v>
      </c>
      <c r="L117" s="161"/>
      <c r="M117" s="161" t="e">
        <f>Table1[[#This Row],[Amount ex GST]]</f>
        <v>#N/A</v>
      </c>
      <c r="N117" s="161"/>
      <c r="O117" s="162" t="e">
        <f>Table1[[#This Row],[Amount ex GST]]-Table1[[#This Row],[Amount]]</f>
        <v>#N/A</v>
      </c>
    </row>
    <row r="118" spans="1:15" x14ac:dyDescent="0.2">
      <c r="A118" s="118"/>
      <c r="B118" s="131"/>
      <c r="C118" s="120"/>
      <c r="D118" s="121"/>
      <c r="E118" s="114" t="e">
        <f>LOOKUP(D118,Accounts!A:A,Accounts!B:B)</f>
        <v>#N/A</v>
      </c>
      <c r="F118" s="115" t="e">
        <f>LOOKUP(Table1[[#This Row],[Account '#]],Accounts!A:A,Accounts!D:D)</f>
        <v>#N/A</v>
      </c>
      <c r="G118" s="107"/>
      <c r="H118" s="108" t="e">
        <f>IF(Table1[[#This Row],[GST?]],Table1[[#This Row],[Amount inc GST]]-Table1[[#This Row],[Amount inc GST]]/1.15,0)</f>
        <v>#N/A</v>
      </c>
      <c r="I118" s="117" t="e">
        <f>Table1[[#This Row],[Amount inc GST]]-Table1[[#This Row],[GST]]</f>
        <v>#N/A</v>
      </c>
      <c r="J118" s="103"/>
      <c r="K118" s="113">
        <f t="shared" si="1"/>
        <v>0</v>
      </c>
      <c r="L118" s="161"/>
      <c r="M118" s="161" t="e">
        <f>Table1[[#This Row],[Amount ex GST]]</f>
        <v>#N/A</v>
      </c>
      <c r="N118" s="161"/>
      <c r="O118" s="162" t="e">
        <f>Table1[[#This Row],[Amount ex GST]]-Table1[[#This Row],[Amount]]</f>
        <v>#N/A</v>
      </c>
    </row>
    <row r="119" spans="1:15" x14ac:dyDescent="0.2">
      <c r="A119" s="118"/>
      <c r="B119" s="131"/>
      <c r="C119" s="120"/>
      <c r="D119" s="121"/>
      <c r="E119" s="114" t="e">
        <f>LOOKUP(D119,Accounts!A:A,Accounts!B:B)</f>
        <v>#N/A</v>
      </c>
      <c r="F119" s="115" t="e">
        <f>LOOKUP(Table1[[#This Row],[Account '#]],Accounts!A:A,Accounts!D:D)</f>
        <v>#N/A</v>
      </c>
      <c r="G119" s="107"/>
      <c r="H119" s="108" t="e">
        <f>IF(Table1[[#This Row],[GST?]],Table1[[#This Row],[Amount inc GST]]-Table1[[#This Row],[Amount inc GST]]/1.15,0)</f>
        <v>#N/A</v>
      </c>
      <c r="I119" s="117" t="e">
        <f>Table1[[#This Row],[Amount inc GST]]-Table1[[#This Row],[GST]]</f>
        <v>#N/A</v>
      </c>
      <c r="J119" s="103"/>
      <c r="K119" s="113">
        <f t="shared" si="1"/>
        <v>0</v>
      </c>
      <c r="L119" s="161"/>
      <c r="M119" s="161" t="e">
        <f>Table1[[#This Row],[Amount ex GST]]</f>
        <v>#N/A</v>
      </c>
      <c r="N119" s="161"/>
      <c r="O119" s="162" t="e">
        <f>Table1[[#This Row],[Amount ex GST]]-Table1[[#This Row],[Amount]]</f>
        <v>#N/A</v>
      </c>
    </row>
    <row r="120" spans="1:15" x14ac:dyDescent="0.2">
      <c r="A120" s="118"/>
      <c r="B120" s="131"/>
      <c r="C120" s="120"/>
      <c r="D120" s="121"/>
      <c r="E120" s="114" t="e">
        <f>LOOKUP(D120,Accounts!A:A,Accounts!B:B)</f>
        <v>#N/A</v>
      </c>
      <c r="F120" s="115" t="e">
        <f>LOOKUP(Table1[[#This Row],[Account '#]],Accounts!A:A,Accounts!D:D)</f>
        <v>#N/A</v>
      </c>
      <c r="G120" s="107"/>
      <c r="H120" s="108" t="e">
        <f>IF(Table1[[#This Row],[GST?]],Table1[[#This Row],[Amount inc GST]]-Table1[[#This Row],[Amount inc GST]]/1.15,0)</f>
        <v>#N/A</v>
      </c>
      <c r="I120" s="117" t="e">
        <f>Table1[[#This Row],[Amount inc GST]]-Table1[[#This Row],[GST]]</f>
        <v>#N/A</v>
      </c>
      <c r="J120" s="103"/>
      <c r="K120" s="113">
        <f t="shared" si="1"/>
        <v>0</v>
      </c>
      <c r="L120" s="161"/>
      <c r="M120" s="161" t="e">
        <f>Table1[[#This Row],[Amount ex GST]]</f>
        <v>#N/A</v>
      </c>
      <c r="N120" s="161"/>
      <c r="O120" s="162" t="e">
        <f>Table1[[#This Row],[Amount ex GST]]-Table1[[#This Row],[Amount]]</f>
        <v>#N/A</v>
      </c>
    </row>
    <row r="121" spans="1:15" x14ac:dyDescent="0.2">
      <c r="A121" s="118"/>
      <c r="B121" s="131"/>
      <c r="C121" s="120"/>
      <c r="D121" s="121"/>
      <c r="E121" s="114" t="e">
        <f>LOOKUP(D121,Accounts!A:A,Accounts!B:B)</f>
        <v>#N/A</v>
      </c>
      <c r="F121" s="115" t="e">
        <f>LOOKUP(Table1[[#This Row],[Account '#]],Accounts!A:A,Accounts!D:D)</f>
        <v>#N/A</v>
      </c>
      <c r="G121" s="107"/>
      <c r="H121" s="108" t="e">
        <f>IF(Table1[[#This Row],[GST?]],Table1[[#This Row],[Amount inc GST]]-Table1[[#This Row],[Amount inc GST]]/1.15,0)</f>
        <v>#N/A</v>
      </c>
      <c r="I121" s="117" t="e">
        <f>Table1[[#This Row],[Amount inc GST]]-Table1[[#This Row],[GST]]</f>
        <v>#N/A</v>
      </c>
      <c r="J121" s="103"/>
      <c r="K121" s="113">
        <f t="shared" si="1"/>
        <v>0</v>
      </c>
      <c r="L121" s="161"/>
      <c r="M121" s="161" t="e">
        <f>Table1[[#This Row],[Amount ex GST]]</f>
        <v>#N/A</v>
      </c>
      <c r="N121" s="161"/>
      <c r="O121" s="162" t="e">
        <f>Table1[[#This Row],[Amount ex GST]]-Table1[[#This Row],[Amount]]</f>
        <v>#N/A</v>
      </c>
    </row>
    <row r="122" spans="1:15" x14ac:dyDescent="0.2">
      <c r="A122" s="118"/>
      <c r="B122" s="131"/>
      <c r="C122" s="120"/>
      <c r="D122" s="121"/>
      <c r="E122" s="114" t="e">
        <f>LOOKUP(D122,Accounts!A:A,Accounts!B:B)</f>
        <v>#N/A</v>
      </c>
      <c r="F122" s="115" t="e">
        <f>LOOKUP(Table1[[#This Row],[Account '#]],Accounts!A:A,Accounts!D:D)</f>
        <v>#N/A</v>
      </c>
      <c r="G122" s="107"/>
      <c r="H122" s="108" t="e">
        <f>IF(Table1[[#This Row],[GST?]],Table1[[#This Row],[Amount inc GST]]-Table1[[#This Row],[Amount inc GST]]/1.15,0)</f>
        <v>#N/A</v>
      </c>
      <c r="I122" s="117" t="e">
        <f>Table1[[#This Row],[Amount inc GST]]-Table1[[#This Row],[GST]]</f>
        <v>#N/A</v>
      </c>
      <c r="J122" s="103"/>
      <c r="K122" s="113">
        <f t="shared" si="1"/>
        <v>0</v>
      </c>
      <c r="L122" s="161"/>
      <c r="M122" s="161" t="e">
        <f>Table1[[#This Row],[Amount ex GST]]</f>
        <v>#N/A</v>
      </c>
      <c r="N122" s="161"/>
      <c r="O122" s="162" t="e">
        <f>Table1[[#This Row],[Amount ex GST]]-Table1[[#This Row],[Amount]]</f>
        <v>#N/A</v>
      </c>
    </row>
    <row r="123" spans="1:15" x14ac:dyDescent="0.2">
      <c r="A123" s="118"/>
      <c r="B123" s="131"/>
      <c r="C123" s="120"/>
      <c r="D123" s="121"/>
      <c r="E123" s="114" t="e">
        <f>LOOKUP(D123,Accounts!A:A,Accounts!B:B)</f>
        <v>#N/A</v>
      </c>
      <c r="F123" s="115" t="e">
        <f>LOOKUP(Table1[[#This Row],[Account '#]],Accounts!A:A,Accounts!D:D)</f>
        <v>#N/A</v>
      </c>
      <c r="G123" s="107"/>
      <c r="H123" s="108" t="e">
        <f>IF(Table1[[#This Row],[GST?]],Table1[[#This Row],[Amount inc GST]]-Table1[[#This Row],[Amount inc GST]]/1.15,0)</f>
        <v>#N/A</v>
      </c>
      <c r="I123" s="117" t="e">
        <f>Table1[[#This Row],[Amount inc GST]]-Table1[[#This Row],[GST]]</f>
        <v>#N/A</v>
      </c>
      <c r="J123" s="103"/>
      <c r="K123" s="113">
        <f t="shared" si="1"/>
        <v>0</v>
      </c>
      <c r="L123" s="161"/>
      <c r="M123" s="161" t="e">
        <f>Table1[[#This Row],[Amount ex GST]]</f>
        <v>#N/A</v>
      </c>
      <c r="N123" s="161"/>
      <c r="O123" s="162" t="e">
        <f>Table1[[#This Row],[Amount ex GST]]-Table1[[#This Row],[Amount]]</f>
        <v>#N/A</v>
      </c>
    </row>
    <row r="124" spans="1:15" x14ac:dyDescent="0.2">
      <c r="A124" s="118"/>
      <c r="B124" s="131"/>
      <c r="C124" s="120"/>
      <c r="D124" s="121"/>
      <c r="E124" s="114" t="e">
        <f>LOOKUP(D124,Accounts!A:A,Accounts!B:B)</f>
        <v>#N/A</v>
      </c>
      <c r="F124" s="115" t="e">
        <f>LOOKUP(Table1[[#This Row],[Account '#]],Accounts!A:A,Accounts!D:D)</f>
        <v>#N/A</v>
      </c>
      <c r="G124" s="107"/>
      <c r="H124" s="108" t="e">
        <f>IF(Table1[[#This Row],[GST?]],Table1[[#This Row],[Amount inc GST]]-Table1[[#This Row],[Amount inc GST]]/1.15,0)</f>
        <v>#N/A</v>
      </c>
      <c r="I124" s="117" t="e">
        <f>Table1[[#This Row],[Amount inc GST]]-Table1[[#This Row],[GST]]</f>
        <v>#N/A</v>
      </c>
      <c r="J124" s="103"/>
      <c r="K124" s="113">
        <f t="shared" si="1"/>
        <v>0</v>
      </c>
      <c r="L124" s="161"/>
      <c r="M124" s="161" t="e">
        <f>Table1[[#This Row],[Amount ex GST]]</f>
        <v>#N/A</v>
      </c>
      <c r="N124" s="161"/>
      <c r="O124" s="162" t="e">
        <f>Table1[[#This Row],[Amount ex GST]]-Table1[[#This Row],[Amount]]</f>
        <v>#N/A</v>
      </c>
    </row>
    <row r="125" spans="1:15" x14ac:dyDescent="0.2">
      <c r="A125" s="118"/>
      <c r="B125" s="131"/>
      <c r="C125" s="120"/>
      <c r="D125" s="121"/>
      <c r="E125" s="114" t="e">
        <f>LOOKUP(D125,Accounts!A:A,Accounts!B:B)</f>
        <v>#N/A</v>
      </c>
      <c r="F125" s="115" t="e">
        <f>LOOKUP(Table1[[#This Row],[Account '#]],Accounts!A:A,Accounts!D:D)</f>
        <v>#N/A</v>
      </c>
      <c r="G125" s="107"/>
      <c r="H125" s="108" t="e">
        <f>IF(Table1[[#This Row],[GST?]],Table1[[#This Row],[Amount inc GST]]-Table1[[#This Row],[Amount inc GST]]/1.15,0)</f>
        <v>#N/A</v>
      </c>
      <c r="I125" s="117" t="e">
        <f>Table1[[#This Row],[Amount inc GST]]-Table1[[#This Row],[GST]]</f>
        <v>#N/A</v>
      </c>
      <c r="J125" s="103"/>
      <c r="K125" s="113">
        <f t="shared" si="1"/>
        <v>0</v>
      </c>
      <c r="L125" s="161"/>
      <c r="M125" s="161" t="e">
        <f>Table1[[#This Row],[Amount ex GST]]</f>
        <v>#N/A</v>
      </c>
      <c r="N125" s="161"/>
      <c r="O125" s="162" t="e">
        <f>Table1[[#This Row],[Amount ex GST]]-Table1[[#This Row],[Amount]]</f>
        <v>#N/A</v>
      </c>
    </row>
    <row r="126" spans="1:15" x14ac:dyDescent="0.2">
      <c r="A126" s="118"/>
      <c r="B126" s="131"/>
      <c r="C126" s="120"/>
      <c r="D126" s="121"/>
      <c r="E126" s="114" t="e">
        <f>LOOKUP(D126,Accounts!A:A,Accounts!B:B)</f>
        <v>#N/A</v>
      </c>
      <c r="F126" s="115" t="e">
        <f>LOOKUP(Table1[[#This Row],[Account '#]],Accounts!A:A,Accounts!D:D)</f>
        <v>#N/A</v>
      </c>
      <c r="G126" s="107"/>
      <c r="H126" s="108" t="e">
        <f>IF(Table1[[#This Row],[GST?]],Table1[[#This Row],[Amount inc GST]]-Table1[[#This Row],[Amount inc GST]]/1.15,0)</f>
        <v>#N/A</v>
      </c>
      <c r="I126" s="117" t="e">
        <f>Table1[[#This Row],[Amount inc GST]]-Table1[[#This Row],[GST]]</f>
        <v>#N/A</v>
      </c>
      <c r="J126" s="103"/>
      <c r="K126" s="113">
        <f t="shared" si="1"/>
        <v>0</v>
      </c>
      <c r="L126" s="161"/>
      <c r="M126" s="161" t="e">
        <f>Table1[[#This Row],[Amount ex GST]]</f>
        <v>#N/A</v>
      </c>
      <c r="N126" s="161"/>
      <c r="O126" s="162" t="e">
        <f>Table1[[#This Row],[Amount ex GST]]-Table1[[#This Row],[Amount]]</f>
        <v>#N/A</v>
      </c>
    </row>
    <row r="127" spans="1:15" x14ac:dyDescent="0.2">
      <c r="A127" s="118"/>
      <c r="B127" s="131"/>
      <c r="C127" s="120"/>
      <c r="D127" s="121"/>
      <c r="E127" s="114" t="e">
        <f>LOOKUP(D127,Accounts!A:A,Accounts!B:B)</f>
        <v>#N/A</v>
      </c>
      <c r="F127" s="115" t="e">
        <f>LOOKUP(Table1[[#This Row],[Account '#]],Accounts!A:A,Accounts!D:D)</f>
        <v>#N/A</v>
      </c>
      <c r="G127" s="107"/>
      <c r="H127" s="108" t="e">
        <f>IF(Table1[[#This Row],[GST?]],Table1[[#This Row],[Amount inc GST]]-Table1[[#This Row],[Amount inc GST]]/1.15,0)</f>
        <v>#N/A</v>
      </c>
      <c r="I127" s="117" t="e">
        <f>Table1[[#This Row],[Amount inc GST]]-Table1[[#This Row],[GST]]</f>
        <v>#N/A</v>
      </c>
      <c r="J127" s="103"/>
      <c r="K127" s="113">
        <f t="shared" si="1"/>
        <v>0</v>
      </c>
      <c r="L127" s="161"/>
      <c r="M127" s="161" t="e">
        <f>Table1[[#This Row],[Amount ex GST]]</f>
        <v>#N/A</v>
      </c>
      <c r="N127" s="161"/>
      <c r="O127" s="162" t="e">
        <f>Table1[[#This Row],[Amount ex GST]]-Table1[[#This Row],[Amount]]</f>
        <v>#N/A</v>
      </c>
    </row>
    <row r="128" spans="1:15" x14ac:dyDescent="0.2">
      <c r="A128" s="118"/>
      <c r="B128" s="131"/>
      <c r="C128" s="120"/>
      <c r="D128" s="121"/>
      <c r="E128" s="114" t="e">
        <f>LOOKUP(D128,Accounts!A:A,Accounts!B:B)</f>
        <v>#N/A</v>
      </c>
      <c r="F128" s="115" t="e">
        <f>LOOKUP(Table1[[#This Row],[Account '#]],Accounts!A:A,Accounts!D:D)</f>
        <v>#N/A</v>
      </c>
      <c r="G128" s="107"/>
      <c r="H128" s="108" t="e">
        <f>IF(Table1[[#This Row],[GST?]],Table1[[#This Row],[Amount inc GST]]-Table1[[#This Row],[Amount inc GST]]/1.15,0)</f>
        <v>#N/A</v>
      </c>
      <c r="I128" s="117" t="e">
        <f>Table1[[#This Row],[Amount inc GST]]-Table1[[#This Row],[GST]]</f>
        <v>#N/A</v>
      </c>
      <c r="J128" s="103"/>
      <c r="K128" s="113">
        <f t="shared" si="1"/>
        <v>0</v>
      </c>
      <c r="L128" s="161"/>
      <c r="M128" s="161" t="e">
        <f>Table1[[#This Row],[Amount ex GST]]</f>
        <v>#N/A</v>
      </c>
      <c r="N128" s="161"/>
      <c r="O128" s="162" t="e">
        <f>Table1[[#This Row],[Amount ex GST]]-Table1[[#This Row],[Amount]]</f>
        <v>#N/A</v>
      </c>
    </row>
    <row r="129" spans="1:15" x14ac:dyDescent="0.2">
      <c r="A129" s="118"/>
      <c r="B129" s="131"/>
      <c r="C129" s="120"/>
      <c r="D129" s="121"/>
      <c r="E129" s="114" t="e">
        <f>LOOKUP(D129,Accounts!A:A,Accounts!B:B)</f>
        <v>#N/A</v>
      </c>
      <c r="F129" s="115" t="e">
        <f>LOOKUP(Table1[[#This Row],[Account '#]],Accounts!A:A,Accounts!D:D)</f>
        <v>#N/A</v>
      </c>
      <c r="G129" s="107"/>
      <c r="H129" s="108" t="e">
        <f>IF(Table1[[#This Row],[GST?]],Table1[[#This Row],[Amount inc GST]]-Table1[[#This Row],[Amount inc GST]]/1.15,0)</f>
        <v>#N/A</v>
      </c>
      <c r="I129" s="117" t="e">
        <f>Table1[[#This Row],[Amount inc GST]]-Table1[[#This Row],[GST]]</f>
        <v>#N/A</v>
      </c>
      <c r="J129" s="103"/>
      <c r="K129" s="113">
        <f t="shared" si="1"/>
        <v>0</v>
      </c>
      <c r="L129" s="161"/>
      <c r="M129" s="161" t="e">
        <f>Table1[[#This Row],[Amount ex GST]]</f>
        <v>#N/A</v>
      </c>
      <c r="N129" s="161"/>
      <c r="O129" s="162" t="e">
        <f>Table1[[#This Row],[Amount ex GST]]-Table1[[#This Row],[Amount]]</f>
        <v>#N/A</v>
      </c>
    </row>
    <row r="130" spans="1:15" x14ac:dyDescent="0.2">
      <c r="A130" s="118"/>
      <c r="B130" s="131"/>
      <c r="C130" s="120"/>
      <c r="D130" s="121"/>
      <c r="E130" s="114" t="e">
        <f>LOOKUP(D130,Accounts!A:A,Accounts!B:B)</f>
        <v>#N/A</v>
      </c>
      <c r="F130" s="115" t="e">
        <f>LOOKUP(Table1[[#This Row],[Account '#]],Accounts!A:A,Accounts!D:D)</f>
        <v>#N/A</v>
      </c>
      <c r="G130" s="107"/>
      <c r="H130" s="108" t="e">
        <f>IF(Table1[[#This Row],[GST?]],Table1[[#This Row],[Amount inc GST]]-Table1[[#This Row],[Amount inc GST]]/1.15,0)</f>
        <v>#N/A</v>
      </c>
      <c r="I130" s="117" t="e">
        <f>Table1[[#This Row],[Amount inc GST]]-Table1[[#This Row],[GST]]</f>
        <v>#N/A</v>
      </c>
      <c r="J130" s="103"/>
      <c r="K130" s="113">
        <f t="shared" si="1"/>
        <v>0</v>
      </c>
      <c r="L130" s="161"/>
      <c r="M130" s="161" t="e">
        <f>Table1[[#This Row],[Amount ex GST]]</f>
        <v>#N/A</v>
      </c>
      <c r="N130" s="161"/>
      <c r="O130" s="162" t="e">
        <f>Table1[[#This Row],[Amount ex GST]]-Table1[[#This Row],[Amount]]</f>
        <v>#N/A</v>
      </c>
    </row>
    <row r="131" spans="1:15" x14ac:dyDescent="0.2">
      <c r="A131" s="118"/>
      <c r="B131" s="131"/>
      <c r="C131" s="120"/>
      <c r="D131" s="121"/>
      <c r="E131" s="114" t="e">
        <f>LOOKUP(D131,Accounts!A:A,Accounts!B:B)</f>
        <v>#N/A</v>
      </c>
      <c r="F131" s="115" t="e">
        <f>LOOKUP(Table1[[#This Row],[Account '#]],Accounts!A:A,Accounts!D:D)</f>
        <v>#N/A</v>
      </c>
      <c r="G131" s="107"/>
      <c r="H131" s="108" t="e">
        <f>IF(Table1[[#This Row],[GST?]],Table1[[#This Row],[Amount inc GST]]-Table1[[#This Row],[Amount inc GST]]/1.15,0)</f>
        <v>#N/A</v>
      </c>
      <c r="I131" s="117" t="e">
        <f>Table1[[#This Row],[Amount inc GST]]-Table1[[#This Row],[GST]]</f>
        <v>#N/A</v>
      </c>
      <c r="J131" s="103"/>
      <c r="K131" s="113">
        <f t="shared" ref="K131:K194" si="2">IF(J131="y",K130+G131,K130)</f>
        <v>0</v>
      </c>
      <c r="L131" s="161"/>
      <c r="M131" s="161" t="e">
        <f>Table1[[#This Row],[Amount ex GST]]</f>
        <v>#N/A</v>
      </c>
      <c r="N131" s="161"/>
      <c r="O131" s="162" t="e">
        <f>Table1[[#This Row],[Amount ex GST]]-Table1[[#This Row],[Amount]]</f>
        <v>#N/A</v>
      </c>
    </row>
    <row r="132" spans="1:15" x14ac:dyDescent="0.2">
      <c r="A132" s="118"/>
      <c r="B132" s="131"/>
      <c r="C132" s="120"/>
      <c r="D132" s="121"/>
      <c r="E132" s="114" t="e">
        <f>LOOKUP(D132,Accounts!A:A,Accounts!B:B)</f>
        <v>#N/A</v>
      </c>
      <c r="F132" s="115" t="e">
        <f>LOOKUP(Table1[[#This Row],[Account '#]],Accounts!A:A,Accounts!D:D)</f>
        <v>#N/A</v>
      </c>
      <c r="G132" s="107"/>
      <c r="H132" s="108" t="e">
        <f>IF(Table1[[#This Row],[GST?]],Table1[[#This Row],[Amount inc GST]]-Table1[[#This Row],[Amount inc GST]]/1.15,0)</f>
        <v>#N/A</v>
      </c>
      <c r="I132" s="117" t="e">
        <f>Table1[[#This Row],[Amount inc GST]]-Table1[[#This Row],[GST]]</f>
        <v>#N/A</v>
      </c>
      <c r="J132" s="103"/>
      <c r="K132" s="113">
        <f t="shared" si="2"/>
        <v>0</v>
      </c>
      <c r="L132" s="161"/>
      <c r="M132" s="161" t="e">
        <f>Table1[[#This Row],[Amount ex GST]]</f>
        <v>#N/A</v>
      </c>
      <c r="N132" s="161"/>
      <c r="O132" s="162" t="e">
        <f>Table1[[#This Row],[Amount ex GST]]-Table1[[#This Row],[Amount]]</f>
        <v>#N/A</v>
      </c>
    </row>
    <row r="133" spans="1:15" x14ac:dyDescent="0.2">
      <c r="A133" s="118"/>
      <c r="B133" s="131"/>
      <c r="C133" s="120"/>
      <c r="D133" s="121"/>
      <c r="E133" s="114" t="e">
        <f>LOOKUP(D133,Accounts!A:A,Accounts!B:B)</f>
        <v>#N/A</v>
      </c>
      <c r="F133" s="115" t="e">
        <f>LOOKUP(Table1[[#This Row],[Account '#]],Accounts!A:A,Accounts!D:D)</f>
        <v>#N/A</v>
      </c>
      <c r="G133" s="107"/>
      <c r="H133" s="108" t="e">
        <f>IF(Table1[[#This Row],[GST?]],Table1[[#This Row],[Amount inc GST]]-Table1[[#This Row],[Amount inc GST]]/1.15,0)</f>
        <v>#N/A</v>
      </c>
      <c r="I133" s="117" t="e">
        <f>Table1[[#This Row],[Amount inc GST]]-Table1[[#This Row],[GST]]</f>
        <v>#N/A</v>
      </c>
      <c r="J133" s="103"/>
      <c r="K133" s="113">
        <f t="shared" si="2"/>
        <v>0</v>
      </c>
      <c r="L133" s="161"/>
      <c r="M133" s="161" t="e">
        <f>Table1[[#This Row],[Amount ex GST]]</f>
        <v>#N/A</v>
      </c>
      <c r="N133" s="161"/>
      <c r="O133" s="162" t="e">
        <f>Table1[[#This Row],[Amount ex GST]]-Table1[[#This Row],[Amount]]</f>
        <v>#N/A</v>
      </c>
    </row>
    <row r="134" spans="1:15" x14ac:dyDescent="0.2">
      <c r="A134" s="118"/>
      <c r="B134" s="131"/>
      <c r="C134" s="120"/>
      <c r="D134" s="121"/>
      <c r="E134" s="114" t="e">
        <f>LOOKUP(D134,Accounts!A:A,Accounts!B:B)</f>
        <v>#N/A</v>
      </c>
      <c r="F134" s="115" t="e">
        <f>LOOKUP(Table1[[#This Row],[Account '#]],Accounts!A:A,Accounts!D:D)</f>
        <v>#N/A</v>
      </c>
      <c r="G134" s="107"/>
      <c r="H134" s="108" t="e">
        <f>IF(Table1[[#This Row],[GST?]],Table1[[#This Row],[Amount inc GST]]-Table1[[#This Row],[Amount inc GST]]/1.15,0)</f>
        <v>#N/A</v>
      </c>
      <c r="I134" s="117" t="e">
        <f>Table1[[#This Row],[Amount inc GST]]-Table1[[#This Row],[GST]]</f>
        <v>#N/A</v>
      </c>
      <c r="J134" s="103"/>
      <c r="K134" s="113">
        <f t="shared" si="2"/>
        <v>0</v>
      </c>
      <c r="L134" s="161"/>
      <c r="M134" s="161" t="e">
        <f>Table1[[#This Row],[Amount ex GST]]</f>
        <v>#N/A</v>
      </c>
      <c r="N134" s="161"/>
      <c r="O134" s="162" t="e">
        <f>Table1[[#This Row],[Amount ex GST]]-Table1[[#This Row],[Amount]]</f>
        <v>#N/A</v>
      </c>
    </row>
    <row r="135" spans="1:15" x14ac:dyDescent="0.2">
      <c r="A135" s="132"/>
      <c r="B135" s="102"/>
      <c r="C135" s="120"/>
      <c r="D135" s="121"/>
      <c r="E135" s="114" t="e">
        <f>LOOKUP(D135,Accounts!A:A,Accounts!B:B)</f>
        <v>#N/A</v>
      </c>
      <c r="F135" s="115" t="e">
        <f>LOOKUP(Table1[[#This Row],[Account '#]],Accounts!A:A,Accounts!D:D)</f>
        <v>#N/A</v>
      </c>
      <c r="G135" s="107"/>
      <c r="H135" s="108" t="e">
        <f>IF(Table1[[#This Row],[GST?]],Table1[[#This Row],[Amount inc GST]]-Table1[[#This Row],[Amount inc GST]]/1.15,0)</f>
        <v>#N/A</v>
      </c>
      <c r="I135" s="116" t="e">
        <f>Table1[[#This Row],[Amount inc GST]]-Table1[[#This Row],[GST]]</f>
        <v>#N/A</v>
      </c>
      <c r="J135" s="103"/>
      <c r="K135" s="113">
        <f t="shared" si="2"/>
        <v>0</v>
      </c>
      <c r="L135" s="161"/>
      <c r="M135" s="161" t="e">
        <f>Table1[[#This Row],[Amount ex GST]]</f>
        <v>#N/A</v>
      </c>
      <c r="N135" s="161"/>
      <c r="O135" s="162" t="e">
        <f>Table1[[#This Row],[Amount ex GST]]-Table1[[#This Row],[Amount]]</f>
        <v>#N/A</v>
      </c>
    </row>
    <row r="136" spans="1:15" x14ac:dyDescent="0.2">
      <c r="A136" s="118"/>
      <c r="B136" s="131"/>
      <c r="C136" s="120"/>
      <c r="D136" s="121"/>
      <c r="E136" s="114" t="e">
        <f>LOOKUP(D136,Accounts!A:A,Accounts!B:B)</f>
        <v>#N/A</v>
      </c>
      <c r="F136" s="115" t="e">
        <f>LOOKUP(Table1[[#This Row],[Account '#]],Accounts!A:A,Accounts!D:D)</f>
        <v>#N/A</v>
      </c>
      <c r="G136" s="133"/>
      <c r="H136" s="108" t="e">
        <f>IF(Table1[[#This Row],[GST?]],Table1[[#This Row],[Amount inc GST]]-Table1[[#This Row],[Amount inc GST]]/1.15,0)</f>
        <v>#N/A</v>
      </c>
      <c r="I136" s="117" t="e">
        <f>Table1[[#This Row],[Amount inc GST]]-Table1[[#This Row],[GST]]</f>
        <v>#N/A</v>
      </c>
      <c r="J136" s="103"/>
      <c r="K136" s="113">
        <f t="shared" si="2"/>
        <v>0</v>
      </c>
      <c r="L136" s="161"/>
      <c r="M136" s="161" t="e">
        <f>Table1[[#This Row],[Amount ex GST]]</f>
        <v>#N/A</v>
      </c>
      <c r="N136" s="161"/>
      <c r="O136" s="162" t="e">
        <f>Table1[[#This Row],[Amount ex GST]]-Table1[[#This Row],[Amount]]</f>
        <v>#N/A</v>
      </c>
    </row>
    <row r="137" spans="1:15" x14ac:dyDescent="0.2">
      <c r="A137" s="118"/>
      <c r="B137" s="131"/>
      <c r="C137" s="120"/>
      <c r="D137" s="121"/>
      <c r="E137" s="114" t="e">
        <f>LOOKUP(D137,Accounts!A:A,Accounts!B:B)</f>
        <v>#N/A</v>
      </c>
      <c r="F137" s="115" t="e">
        <f>LOOKUP(Table1[[#This Row],[Account '#]],Accounts!A:A,Accounts!D:D)</f>
        <v>#N/A</v>
      </c>
      <c r="G137" s="107"/>
      <c r="H137" s="108" t="e">
        <f>IF(Table1[[#This Row],[GST?]],Table1[[#This Row],[Amount inc GST]]-Table1[[#This Row],[Amount inc GST]]/1.15,0)</f>
        <v>#N/A</v>
      </c>
      <c r="I137" s="117" t="e">
        <f>Table1[[#This Row],[Amount inc GST]]-Table1[[#This Row],[GST]]</f>
        <v>#N/A</v>
      </c>
      <c r="J137" s="103"/>
      <c r="K137" s="113">
        <f t="shared" si="2"/>
        <v>0</v>
      </c>
      <c r="L137" s="161"/>
      <c r="M137" s="161" t="e">
        <f>Table1[[#This Row],[Amount ex GST]]</f>
        <v>#N/A</v>
      </c>
      <c r="N137" s="161"/>
      <c r="O137" s="162" t="e">
        <f>Table1[[#This Row],[Amount ex GST]]-Table1[[#This Row],[Amount]]</f>
        <v>#N/A</v>
      </c>
    </row>
    <row r="138" spans="1:15" x14ac:dyDescent="0.2">
      <c r="A138" s="118"/>
      <c r="B138" s="131"/>
      <c r="C138" s="120"/>
      <c r="D138" s="121"/>
      <c r="E138" s="114" t="e">
        <f>LOOKUP(D138,Accounts!A:A,Accounts!B:B)</f>
        <v>#N/A</v>
      </c>
      <c r="F138" s="115" t="e">
        <f>LOOKUP(Table1[[#This Row],[Account '#]],Accounts!A:A,Accounts!D:D)</f>
        <v>#N/A</v>
      </c>
      <c r="G138" s="107"/>
      <c r="H138" s="108" t="e">
        <f>IF(Table1[[#This Row],[GST?]],Table1[[#This Row],[Amount inc GST]]-Table1[[#This Row],[Amount inc GST]]/1.15,0)</f>
        <v>#N/A</v>
      </c>
      <c r="I138" s="117" t="e">
        <f>Table1[[#This Row],[Amount inc GST]]-Table1[[#This Row],[GST]]</f>
        <v>#N/A</v>
      </c>
      <c r="J138" s="103"/>
      <c r="K138" s="113">
        <f t="shared" si="2"/>
        <v>0</v>
      </c>
      <c r="L138" s="161"/>
      <c r="M138" s="161" t="e">
        <f>Table1[[#This Row],[Amount ex GST]]</f>
        <v>#N/A</v>
      </c>
      <c r="N138" s="161"/>
      <c r="O138" s="162" t="e">
        <f>Table1[[#This Row],[Amount ex GST]]-Table1[[#This Row],[Amount]]</f>
        <v>#N/A</v>
      </c>
    </row>
    <row r="139" spans="1:15" x14ac:dyDescent="0.2">
      <c r="A139" s="118"/>
      <c r="B139" s="131"/>
      <c r="C139" s="120"/>
      <c r="D139" s="121"/>
      <c r="E139" s="114" t="e">
        <f>LOOKUP(D139,Accounts!A:A,Accounts!B:B)</f>
        <v>#N/A</v>
      </c>
      <c r="F139" s="115" t="e">
        <f>LOOKUP(Table1[[#This Row],[Account '#]],Accounts!A:A,Accounts!D:D)</f>
        <v>#N/A</v>
      </c>
      <c r="G139" s="107"/>
      <c r="H139" s="108" t="e">
        <f>IF(Table1[[#This Row],[GST?]],Table1[[#This Row],[Amount inc GST]]-Table1[[#This Row],[Amount inc GST]]/1.15,0)</f>
        <v>#N/A</v>
      </c>
      <c r="I139" s="117" t="e">
        <f>Table1[[#This Row],[Amount inc GST]]-Table1[[#This Row],[GST]]</f>
        <v>#N/A</v>
      </c>
      <c r="J139" s="103"/>
      <c r="K139" s="113">
        <f t="shared" si="2"/>
        <v>0</v>
      </c>
      <c r="L139" s="161"/>
      <c r="M139" s="161" t="e">
        <f>Table1[[#This Row],[Amount ex GST]]</f>
        <v>#N/A</v>
      </c>
      <c r="N139" s="161"/>
      <c r="O139" s="162" t="e">
        <f>Table1[[#This Row],[Amount ex GST]]-Table1[[#This Row],[Amount]]</f>
        <v>#N/A</v>
      </c>
    </row>
    <row r="140" spans="1:15" x14ac:dyDescent="0.2">
      <c r="A140" s="118"/>
      <c r="B140" s="131"/>
      <c r="C140" s="120"/>
      <c r="D140" s="121"/>
      <c r="E140" s="114" t="e">
        <f>LOOKUP(D140,Accounts!A:A,Accounts!B:B)</f>
        <v>#N/A</v>
      </c>
      <c r="F140" s="115" t="e">
        <f>LOOKUP(Table1[[#This Row],[Account '#]],Accounts!A:A,Accounts!D:D)</f>
        <v>#N/A</v>
      </c>
      <c r="G140" s="107"/>
      <c r="H140" s="108" t="e">
        <f>IF(Table1[[#This Row],[GST?]],Table1[[#This Row],[Amount inc GST]]-Table1[[#This Row],[Amount inc GST]]/1.15,0)</f>
        <v>#N/A</v>
      </c>
      <c r="I140" s="117" t="e">
        <f>Table1[[#This Row],[Amount inc GST]]-Table1[[#This Row],[GST]]</f>
        <v>#N/A</v>
      </c>
      <c r="J140" s="103"/>
      <c r="K140" s="113">
        <f t="shared" si="2"/>
        <v>0</v>
      </c>
      <c r="L140" s="161"/>
      <c r="M140" s="161" t="e">
        <f>Table1[[#This Row],[Amount ex GST]]</f>
        <v>#N/A</v>
      </c>
      <c r="N140" s="161"/>
      <c r="O140" s="162" t="e">
        <f>Table1[[#This Row],[Amount ex GST]]-Table1[[#This Row],[Amount]]</f>
        <v>#N/A</v>
      </c>
    </row>
    <row r="141" spans="1:15" x14ac:dyDescent="0.2">
      <c r="A141" s="118"/>
      <c r="B141" s="131"/>
      <c r="C141" s="120"/>
      <c r="D141" s="121"/>
      <c r="E141" s="114" t="e">
        <f>LOOKUP(D141,Accounts!A:A,Accounts!B:B)</f>
        <v>#N/A</v>
      </c>
      <c r="F141" s="115" t="e">
        <f>LOOKUP(Table1[[#This Row],[Account '#]],Accounts!A:A,Accounts!D:D)</f>
        <v>#N/A</v>
      </c>
      <c r="G141" s="107"/>
      <c r="H141" s="108" t="e">
        <f>IF(Table1[[#This Row],[GST?]],Table1[[#This Row],[Amount inc GST]]-Table1[[#This Row],[Amount inc GST]]/1.15,0)</f>
        <v>#N/A</v>
      </c>
      <c r="I141" s="117" t="e">
        <f>Table1[[#This Row],[Amount inc GST]]-Table1[[#This Row],[GST]]</f>
        <v>#N/A</v>
      </c>
      <c r="J141" s="103"/>
      <c r="K141" s="113">
        <f t="shared" si="2"/>
        <v>0</v>
      </c>
      <c r="L141" s="161"/>
      <c r="M141" s="161" t="e">
        <f>Table1[[#This Row],[Amount ex GST]]</f>
        <v>#N/A</v>
      </c>
      <c r="N141" s="161"/>
      <c r="O141" s="162" t="e">
        <f>Table1[[#This Row],[Amount ex GST]]-Table1[[#This Row],[Amount]]</f>
        <v>#N/A</v>
      </c>
    </row>
    <row r="142" spans="1:15" x14ac:dyDescent="0.2">
      <c r="A142" s="118"/>
      <c r="B142" s="131"/>
      <c r="C142" s="120"/>
      <c r="D142" s="121"/>
      <c r="E142" s="114" t="e">
        <f>LOOKUP(D142,Accounts!A:A,Accounts!B:B)</f>
        <v>#N/A</v>
      </c>
      <c r="F142" s="115" t="e">
        <f>LOOKUP(Table1[[#This Row],[Account '#]],Accounts!A:A,Accounts!D:D)</f>
        <v>#N/A</v>
      </c>
      <c r="G142" s="107"/>
      <c r="H142" s="108" t="e">
        <f>IF(Table1[[#This Row],[GST?]],Table1[[#This Row],[Amount inc GST]]-Table1[[#This Row],[Amount inc GST]]/1.15,0)</f>
        <v>#N/A</v>
      </c>
      <c r="I142" s="117" t="e">
        <f>Table1[[#This Row],[Amount inc GST]]-Table1[[#This Row],[GST]]</f>
        <v>#N/A</v>
      </c>
      <c r="J142" s="103"/>
      <c r="K142" s="113">
        <f t="shared" si="2"/>
        <v>0</v>
      </c>
      <c r="L142" s="161"/>
      <c r="M142" s="161" t="e">
        <f>Table1[[#This Row],[Amount ex GST]]</f>
        <v>#N/A</v>
      </c>
      <c r="N142" s="161"/>
      <c r="O142" s="162" t="e">
        <f>Table1[[#This Row],[Amount ex GST]]-Table1[[#This Row],[Amount]]</f>
        <v>#N/A</v>
      </c>
    </row>
    <row r="143" spans="1:15" x14ac:dyDescent="0.2">
      <c r="A143" s="118"/>
      <c r="B143" s="131"/>
      <c r="C143" s="120"/>
      <c r="D143" s="121"/>
      <c r="E143" s="114" t="e">
        <f>LOOKUP(D143,Accounts!A:A,Accounts!B:B)</f>
        <v>#N/A</v>
      </c>
      <c r="F143" s="115" t="e">
        <f>LOOKUP(Table1[[#This Row],[Account '#]],Accounts!A:A,Accounts!D:D)</f>
        <v>#N/A</v>
      </c>
      <c r="G143" s="107"/>
      <c r="H143" s="108" t="e">
        <f>IF(Table1[[#This Row],[GST?]],Table1[[#This Row],[Amount inc GST]]-Table1[[#This Row],[Amount inc GST]]/1.15,0)</f>
        <v>#N/A</v>
      </c>
      <c r="I143" s="117" t="e">
        <f>Table1[[#This Row],[Amount inc GST]]-Table1[[#This Row],[GST]]</f>
        <v>#N/A</v>
      </c>
      <c r="J143" s="103"/>
      <c r="K143" s="113">
        <f t="shared" si="2"/>
        <v>0</v>
      </c>
      <c r="L143" s="161"/>
      <c r="M143" s="161" t="e">
        <f>Table1[[#This Row],[Amount ex GST]]</f>
        <v>#N/A</v>
      </c>
      <c r="N143" s="161"/>
      <c r="O143" s="162" t="e">
        <f>Table1[[#This Row],[Amount ex GST]]-Table1[[#This Row],[Amount]]</f>
        <v>#N/A</v>
      </c>
    </row>
    <row r="144" spans="1:15" x14ac:dyDescent="0.2">
      <c r="A144" s="118"/>
      <c r="B144" s="131"/>
      <c r="C144" s="120"/>
      <c r="D144" s="121"/>
      <c r="E144" s="114" t="e">
        <f>LOOKUP(D144,Accounts!A:A,Accounts!B:B)</f>
        <v>#N/A</v>
      </c>
      <c r="F144" s="115" t="e">
        <f>LOOKUP(Table1[[#This Row],[Account '#]],Accounts!A:A,Accounts!D:D)</f>
        <v>#N/A</v>
      </c>
      <c r="G144" s="107"/>
      <c r="H144" s="108" t="e">
        <f>IF(Table1[[#This Row],[GST?]],Table1[[#This Row],[Amount inc GST]]-Table1[[#This Row],[Amount inc GST]]/1.15,0)</f>
        <v>#N/A</v>
      </c>
      <c r="I144" s="117" t="e">
        <f>Table1[[#This Row],[Amount inc GST]]-Table1[[#This Row],[GST]]</f>
        <v>#N/A</v>
      </c>
      <c r="J144" s="103"/>
      <c r="K144" s="113">
        <f t="shared" si="2"/>
        <v>0</v>
      </c>
      <c r="L144" s="161"/>
      <c r="M144" s="161" t="e">
        <f>Table1[[#This Row],[Amount ex GST]]</f>
        <v>#N/A</v>
      </c>
      <c r="N144" s="161"/>
      <c r="O144" s="162" t="e">
        <f>Table1[[#This Row],[Amount ex GST]]-Table1[[#This Row],[Amount]]</f>
        <v>#N/A</v>
      </c>
    </row>
    <row r="145" spans="1:15" x14ac:dyDescent="0.2">
      <c r="A145" s="118"/>
      <c r="B145" s="131"/>
      <c r="C145" s="120"/>
      <c r="D145" s="121"/>
      <c r="E145" s="114" t="e">
        <f>LOOKUP(D145,Accounts!A:A,Accounts!B:B)</f>
        <v>#N/A</v>
      </c>
      <c r="F145" s="115" t="e">
        <f>LOOKUP(Table1[[#This Row],[Account '#]],Accounts!A:A,Accounts!D:D)</f>
        <v>#N/A</v>
      </c>
      <c r="G145" s="107"/>
      <c r="H145" s="108" t="e">
        <f>IF(Table1[[#This Row],[GST?]],Table1[[#This Row],[Amount inc GST]]-Table1[[#This Row],[Amount inc GST]]/1.15,0)</f>
        <v>#N/A</v>
      </c>
      <c r="I145" s="117" t="e">
        <f>Table1[[#This Row],[Amount inc GST]]-Table1[[#This Row],[GST]]</f>
        <v>#N/A</v>
      </c>
      <c r="J145" s="103"/>
      <c r="K145" s="113">
        <f t="shared" si="2"/>
        <v>0</v>
      </c>
      <c r="L145" s="161"/>
      <c r="M145" s="161" t="e">
        <f>Table1[[#This Row],[Amount ex GST]]</f>
        <v>#N/A</v>
      </c>
      <c r="N145" s="161"/>
      <c r="O145" s="162" t="e">
        <f>Table1[[#This Row],[Amount ex GST]]-Table1[[#This Row],[Amount]]</f>
        <v>#N/A</v>
      </c>
    </row>
    <row r="146" spans="1:15" x14ac:dyDescent="0.2">
      <c r="A146" s="118"/>
      <c r="B146" s="131"/>
      <c r="C146" s="120"/>
      <c r="D146" s="121"/>
      <c r="E146" s="114" t="e">
        <f>LOOKUP(D146,Accounts!A:A,Accounts!B:B)</f>
        <v>#N/A</v>
      </c>
      <c r="F146" s="115" t="e">
        <f>LOOKUP(Table1[[#This Row],[Account '#]],Accounts!A:A,Accounts!D:D)</f>
        <v>#N/A</v>
      </c>
      <c r="G146" s="107"/>
      <c r="H146" s="108" t="e">
        <f>IF(Table1[[#This Row],[GST?]],Table1[[#This Row],[Amount inc GST]]-Table1[[#This Row],[Amount inc GST]]/1.15,0)</f>
        <v>#N/A</v>
      </c>
      <c r="I146" s="117" t="e">
        <f>Table1[[#This Row],[Amount inc GST]]-Table1[[#This Row],[GST]]</f>
        <v>#N/A</v>
      </c>
      <c r="J146" s="103"/>
      <c r="K146" s="113">
        <f t="shared" si="2"/>
        <v>0</v>
      </c>
      <c r="L146" s="161"/>
      <c r="M146" s="161" t="e">
        <f>Table1[[#This Row],[Amount ex GST]]</f>
        <v>#N/A</v>
      </c>
      <c r="N146" s="161"/>
      <c r="O146" s="162" t="e">
        <f>Table1[[#This Row],[Amount ex GST]]-Table1[[#This Row],[Amount]]</f>
        <v>#N/A</v>
      </c>
    </row>
    <row r="147" spans="1:15" x14ac:dyDescent="0.2">
      <c r="A147" s="118"/>
      <c r="B147" s="131"/>
      <c r="C147" s="120"/>
      <c r="D147" s="121"/>
      <c r="E147" s="114" t="e">
        <f>LOOKUP(D147,Accounts!A:A,Accounts!B:B)</f>
        <v>#N/A</v>
      </c>
      <c r="F147" s="115" t="e">
        <f>LOOKUP(Table1[[#This Row],[Account '#]],Accounts!A:A,Accounts!D:D)</f>
        <v>#N/A</v>
      </c>
      <c r="G147" s="107"/>
      <c r="H147" s="108" t="e">
        <f>IF(Table1[[#This Row],[GST?]],Table1[[#This Row],[Amount inc GST]]-Table1[[#This Row],[Amount inc GST]]/1.15,0)</f>
        <v>#N/A</v>
      </c>
      <c r="I147" s="117" t="e">
        <f>Table1[[#This Row],[Amount inc GST]]-Table1[[#This Row],[GST]]</f>
        <v>#N/A</v>
      </c>
      <c r="J147" s="103"/>
      <c r="K147" s="113">
        <f t="shared" si="2"/>
        <v>0</v>
      </c>
      <c r="L147" s="161"/>
      <c r="M147" s="161" t="e">
        <f>Table1[[#This Row],[Amount ex GST]]</f>
        <v>#N/A</v>
      </c>
      <c r="N147" s="161"/>
      <c r="O147" s="162" t="e">
        <f>Table1[[#This Row],[Amount ex GST]]-Table1[[#This Row],[Amount]]</f>
        <v>#N/A</v>
      </c>
    </row>
    <row r="148" spans="1:15" x14ac:dyDescent="0.2">
      <c r="A148" s="118"/>
      <c r="B148" s="131"/>
      <c r="C148" s="120"/>
      <c r="D148" s="121"/>
      <c r="E148" s="114" t="e">
        <f>LOOKUP(D148,Accounts!A:A,Accounts!B:B)</f>
        <v>#N/A</v>
      </c>
      <c r="F148" s="115" t="e">
        <f>LOOKUP(Table1[[#This Row],[Account '#]],Accounts!A:A,Accounts!D:D)</f>
        <v>#N/A</v>
      </c>
      <c r="G148" s="107"/>
      <c r="H148" s="108" t="e">
        <f>IF(Table1[[#This Row],[GST?]],Table1[[#This Row],[Amount inc GST]]-Table1[[#This Row],[Amount inc GST]]/1.15,0)</f>
        <v>#N/A</v>
      </c>
      <c r="I148" s="117" t="e">
        <f>Table1[[#This Row],[Amount inc GST]]-Table1[[#This Row],[GST]]</f>
        <v>#N/A</v>
      </c>
      <c r="J148" s="103"/>
      <c r="K148" s="113">
        <f t="shared" si="2"/>
        <v>0</v>
      </c>
      <c r="L148" s="161"/>
      <c r="M148" s="161" t="e">
        <f>Table1[[#This Row],[Amount ex GST]]</f>
        <v>#N/A</v>
      </c>
      <c r="N148" s="161"/>
      <c r="O148" s="162" t="e">
        <f>Table1[[#This Row],[Amount ex GST]]-Table1[[#This Row],[Amount]]</f>
        <v>#N/A</v>
      </c>
    </row>
    <row r="149" spans="1:15" x14ac:dyDescent="0.2">
      <c r="A149" s="118"/>
      <c r="B149" s="131"/>
      <c r="C149" s="120"/>
      <c r="D149" s="121"/>
      <c r="E149" s="114" t="e">
        <f>LOOKUP(D149,Accounts!A:A,Accounts!B:B)</f>
        <v>#N/A</v>
      </c>
      <c r="F149" s="115" t="e">
        <f>LOOKUP(Table1[[#This Row],[Account '#]],Accounts!A:A,Accounts!D:D)</f>
        <v>#N/A</v>
      </c>
      <c r="G149" s="107"/>
      <c r="H149" s="108" t="e">
        <f>IF(Table1[[#This Row],[GST?]],Table1[[#This Row],[Amount inc GST]]-Table1[[#This Row],[Amount inc GST]]/1.15,0)</f>
        <v>#N/A</v>
      </c>
      <c r="I149" s="117" t="e">
        <f>Table1[[#This Row],[Amount inc GST]]-Table1[[#This Row],[GST]]</f>
        <v>#N/A</v>
      </c>
      <c r="J149" s="103"/>
      <c r="K149" s="113">
        <f t="shared" si="2"/>
        <v>0</v>
      </c>
      <c r="L149" s="161"/>
      <c r="M149" s="161" t="e">
        <f>Table1[[#This Row],[Amount ex GST]]</f>
        <v>#N/A</v>
      </c>
      <c r="N149" s="161"/>
      <c r="O149" s="162" t="e">
        <f>Table1[[#This Row],[Amount ex GST]]-Table1[[#This Row],[Amount]]</f>
        <v>#N/A</v>
      </c>
    </row>
    <row r="150" spans="1:15" x14ac:dyDescent="0.2">
      <c r="A150" s="118"/>
      <c r="B150" s="131"/>
      <c r="C150" s="120"/>
      <c r="D150" s="121"/>
      <c r="E150" s="114" t="e">
        <f>LOOKUP(D150,Accounts!A:A,Accounts!B:B)</f>
        <v>#N/A</v>
      </c>
      <c r="F150" s="115" t="e">
        <f>LOOKUP(Table1[[#This Row],[Account '#]],Accounts!A:A,Accounts!D:D)</f>
        <v>#N/A</v>
      </c>
      <c r="G150" s="107"/>
      <c r="H150" s="108" t="e">
        <f>IF(Table1[[#This Row],[GST?]],Table1[[#This Row],[Amount inc GST]]-Table1[[#This Row],[Amount inc GST]]/1.15,0)</f>
        <v>#N/A</v>
      </c>
      <c r="I150" s="117" t="e">
        <f>Table1[[#This Row],[Amount inc GST]]-Table1[[#This Row],[GST]]</f>
        <v>#N/A</v>
      </c>
      <c r="J150" s="103"/>
      <c r="K150" s="113">
        <f t="shared" si="2"/>
        <v>0</v>
      </c>
      <c r="L150" s="161"/>
      <c r="M150" s="161" t="e">
        <f>Table1[[#This Row],[Amount ex GST]]</f>
        <v>#N/A</v>
      </c>
      <c r="N150" s="161"/>
      <c r="O150" s="162" t="e">
        <f>Table1[[#This Row],[Amount ex GST]]-Table1[[#This Row],[Amount]]</f>
        <v>#N/A</v>
      </c>
    </row>
    <row r="151" spans="1:15" x14ac:dyDescent="0.2">
      <c r="A151" s="118"/>
      <c r="B151" s="131"/>
      <c r="C151" s="120"/>
      <c r="D151" s="121"/>
      <c r="E151" s="114" t="e">
        <f>LOOKUP(D151,Accounts!A:A,Accounts!B:B)</f>
        <v>#N/A</v>
      </c>
      <c r="F151" s="115" t="e">
        <f>LOOKUP(Table1[[#This Row],[Account '#]],Accounts!A:A,Accounts!D:D)</f>
        <v>#N/A</v>
      </c>
      <c r="G151" s="107"/>
      <c r="H151" s="108" t="e">
        <f>IF(Table1[[#This Row],[GST?]],Table1[[#This Row],[Amount inc GST]]-Table1[[#This Row],[Amount inc GST]]/1.15,0)</f>
        <v>#N/A</v>
      </c>
      <c r="I151" s="117" t="e">
        <f>Table1[[#This Row],[Amount inc GST]]-Table1[[#This Row],[GST]]</f>
        <v>#N/A</v>
      </c>
      <c r="J151" s="103"/>
      <c r="K151" s="113">
        <f t="shared" si="2"/>
        <v>0</v>
      </c>
      <c r="L151" s="161"/>
      <c r="M151" s="161" t="e">
        <f>Table1[[#This Row],[Amount ex GST]]</f>
        <v>#N/A</v>
      </c>
      <c r="N151" s="161"/>
      <c r="O151" s="162" t="e">
        <f>Table1[[#This Row],[Amount ex GST]]-Table1[[#This Row],[Amount]]</f>
        <v>#N/A</v>
      </c>
    </row>
    <row r="152" spans="1:15" x14ac:dyDescent="0.2">
      <c r="A152" s="118"/>
      <c r="B152" s="131"/>
      <c r="C152" s="120"/>
      <c r="D152" s="121"/>
      <c r="E152" s="114" t="e">
        <f>LOOKUP(D152,Accounts!A:A,Accounts!B:B)</f>
        <v>#N/A</v>
      </c>
      <c r="F152" s="115" t="e">
        <f>LOOKUP(Table1[[#This Row],[Account '#]],Accounts!A:A,Accounts!D:D)</f>
        <v>#N/A</v>
      </c>
      <c r="G152" s="107"/>
      <c r="H152" s="108" t="e">
        <f>IF(Table1[[#This Row],[GST?]],Table1[[#This Row],[Amount inc GST]]-Table1[[#This Row],[Amount inc GST]]/1.15,0)</f>
        <v>#N/A</v>
      </c>
      <c r="I152" s="117" t="e">
        <f>Table1[[#This Row],[Amount inc GST]]-Table1[[#This Row],[GST]]</f>
        <v>#N/A</v>
      </c>
      <c r="J152" s="103"/>
      <c r="K152" s="113">
        <f t="shared" si="2"/>
        <v>0</v>
      </c>
      <c r="L152" s="161"/>
      <c r="M152" s="161" t="e">
        <f>Table1[[#This Row],[Amount ex GST]]</f>
        <v>#N/A</v>
      </c>
      <c r="N152" s="161"/>
      <c r="O152" s="162" t="e">
        <f>Table1[[#This Row],[Amount ex GST]]-Table1[[#This Row],[Amount]]</f>
        <v>#N/A</v>
      </c>
    </row>
    <row r="153" spans="1:15" x14ac:dyDescent="0.2">
      <c r="A153" s="118"/>
      <c r="B153" s="131"/>
      <c r="C153" s="120"/>
      <c r="D153" s="121"/>
      <c r="E153" s="114" t="e">
        <f>LOOKUP(D153,Accounts!A:A,Accounts!B:B)</f>
        <v>#N/A</v>
      </c>
      <c r="F153" s="115" t="e">
        <f>LOOKUP(Table1[[#This Row],[Account '#]],Accounts!A:A,Accounts!D:D)</f>
        <v>#N/A</v>
      </c>
      <c r="G153" s="107"/>
      <c r="H153" s="108" t="e">
        <f>IF(Table1[[#This Row],[GST?]],Table1[[#This Row],[Amount inc GST]]-Table1[[#This Row],[Amount inc GST]]/1.15,0)</f>
        <v>#N/A</v>
      </c>
      <c r="I153" s="117" t="e">
        <f>Table1[[#This Row],[Amount inc GST]]-Table1[[#This Row],[GST]]</f>
        <v>#N/A</v>
      </c>
      <c r="J153" s="103"/>
      <c r="K153" s="113">
        <f t="shared" si="2"/>
        <v>0</v>
      </c>
      <c r="L153" s="161"/>
      <c r="M153" s="161" t="e">
        <f>Table1[[#This Row],[Amount ex GST]]</f>
        <v>#N/A</v>
      </c>
      <c r="N153" s="161"/>
      <c r="O153" s="162" t="e">
        <f>Table1[[#This Row],[Amount ex GST]]-Table1[[#This Row],[Amount]]</f>
        <v>#N/A</v>
      </c>
    </row>
    <row r="154" spans="1:15" x14ac:dyDescent="0.2">
      <c r="A154" s="118"/>
      <c r="B154" s="131"/>
      <c r="C154" s="120"/>
      <c r="D154" s="121"/>
      <c r="E154" s="114" t="e">
        <f>LOOKUP(D154,Accounts!A:A,Accounts!B:B)</f>
        <v>#N/A</v>
      </c>
      <c r="F154" s="115" t="e">
        <f>LOOKUP(Table1[[#This Row],[Account '#]],Accounts!A:A,Accounts!D:D)</f>
        <v>#N/A</v>
      </c>
      <c r="G154" s="107"/>
      <c r="H154" s="108" t="e">
        <f>IF(Table1[[#This Row],[GST?]],Table1[[#This Row],[Amount inc GST]]-Table1[[#This Row],[Amount inc GST]]/1.15,0)</f>
        <v>#N/A</v>
      </c>
      <c r="I154" s="117" t="e">
        <f>Table1[[#This Row],[Amount inc GST]]-Table1[[#This Row],[GST]]</f>
        <v>#N/A</v>
      </c>
      <c r="J154" s="103"/>
      <c r="K154" s="113">
        <f t="shared" si="2"/>
        <v>0</v>
      </c>
      <c r="L154" s="161"/>
      <c r="M154" s="161" t="e">
        <f>Table1[[#This Row],[Amount ex GST]]</f>
        <v>#N/A</v>
      </c>
      <c r="N154" s="161"/>
      <c r="O154" s="162" t="e">
        <f>Table1[[#This Row],[Amount ex GST]]-Table1[[#This Row],[Amount]]</f>
        <v>#N/A</v>
      </c>
    </row>
    <row r="155" spans="1:15" x14ac:dyDescent="0.2">
      <c r="A155" s="118"/>
      <c r="B155" s="131"/>
      <c r="C155" s="120"/>
      <c r="D155" s="121"/>
      <c r="E155" s="114" t="e">
        <f>LOOKUP(D155,Accounts!A:A,Accounts!B:B)</f>
        <v>#N/A</v>
      </c>
      <c r="F155" s="115" t="e">
        <f>LOOKUP(Table1[[#This Row],[Account '#]],Accounts!A:A,Accounts!D:D)</f>
        <v>#N/A</v>
      </c>
      <c r="G155" s="107"/>
      <c r="H155" s="108" t="e">
        <f>IF(Table1[[#This Row],[GST?]],Table1[[#This Row],[Amount inc GST]]-Table1[[#This Row],[Amount inc GST]]/1.15,0)</f>
        <v>#N/A</v>
      </c>
      <c r="I155" s="117" t="e">
        <f>Table1[[#This Row],[Amount inc GST]]-Table1[[#This Row],[GST]]</f>
        <v>#N/A</v>
      </c>
      <c r="J155" s="103"/>
      <c r="K155" s="113">
        <f t="shared" si="2"/>
        <v>0</v>
      </c>
      <c r="L155" s="161"/>
      <c r="M155" s="161" t="e">
        <f>Table1[[#This Row],[Amount ex GST]]</f>
        <v>#N/A</v>
      </c>
      <c r="N155" s="161"/>
      <c r="O155" s="162" t="e">
        <f>Table1[[#This Row],[Amount ex GST]]-Table1[[#This Row],[Amount]]</f>
        <v>#N/A</v>
      </c>
    </row>
    <row r="156" spans="1:15" x14ac:dyDescent="0.2">
      <c r="A156" s="118"/>
      <c r="B156" s="131"/>
      <c r="C156" s="120"/>
      <c r="D156" s="121"/>
      <c r="E156" s="114" t="e">
        <f>LOOKUP(D156,Accounts!A:A,Accounts!B:B)</f>
        <v>#N/A</v>
      </c>
      <c r="F156" s="115" t="e">
        <f>LOOKUP(Table1[[#This Row],[Account '#]],Accounts!A:A,Accounts!D:D)</f>
        <v>#N/A</v>
      </c>
      <c r="G156" s="107"/>
      <c r="H156" s="108" t="e">
        <f>IF(Table1[[#This Row],[GST?]],Table1[[#This Row],[Amount inc GST]]-Table1[[#This Row],[Amount inc GST]]/1.15,0)</f>
        <v>#N/A</v>
      </c>
      <c r="I156" s="117" t="e">
        <f>Table1[[#This Row],[Amount inc GST]]-Table1[[#This Row],[GST]]</f>
        <v>#N/A</v>
      </c>
      <c r="J156" s="103"/>
      <c r="K156" s="113">
        <f t="shared" si="2"/>
        <v>0</v>
      </c>
      <c r="L156" s="161"/>
      <c r="M156" s="161" t="e">
        <f>Table1[[#This Row],[Amount ex GST]]</f>
        <v>#N/A</v>
      </c>
      <c r="N156" s="161"/>
      <c r="O156" s="162" t="e">
        <f>Table1[[#This Row],[Amount ex GST]]-Table1[[#This Row],[Amount]]</f>
        <v>#N/A</v>
      </c>
    </row>
    <row r="157" spans="1:15" x14ac:dyDescent="0.2">
      <c r="A157" s="118"/>
      <c r="B157" s="131"/>
      <c r="C157" s="120"/>
      <c r="D157" s="121"/>
      <c r="E157" s="114" t="e">
        <f>LOOKUP(D157,Accounts!A:A,Accounts!B:B)</f>
        <v>#N/A</v>
      </c>
      <c r="F157" s="115" t="e">
        <f>LOOKUP(Table1[[#This Row],[Account '#]],Accounts!A:A,Accounts!D:D)</f>
        <v>#N/A</v>
      </c>
      <c r="G157" s="107"/>
      <c r="H157" s="108" t="e">
        <f>IF(Table1[[#This Row],[GST?]],Table1[[#This Row],[Amount inc GST]]-Table1[[#This Row],[Amount inc GST]]/1.15,0)</f>
        <v>#N/A</v>
      </c>
      <c r="I157" s="117" t="e">
        <f>Table1[[#This Row],[Amount inc GST]]-Table1[[#This Row],[GST]]</f>
        <v>#N/A</v>
      </c>
      <c r="J157" s="103"/>
      <c r="K157" s="113">
        <f t="shared" si="2"/>
        <v>0</v>
      </c>
      <c r="L157" s="161"/>
      <c r="M157" s="161" t="e">
        <f>Table1[[#This Row],[Amount ex GST]]</f>
        <v>#N/A</v>
      </c>
      <c r="N157" s="161"/>
      <c r="O157" s="162" t="e">
        <f>Table1[[#This Row],[Amount ex GST]]-Table1[[#This Row],[Amount]]</f>
        <v>#N/A</v>
      </c>
    </row>
    <row r="158" spans="1:15" x14ac:dyDescent="0.2">
      <c r="A158" s="118"/>
      <c r="B158" s="131"/>
      <c r="C158" s="120"/>
      <c r="D158" s="121"/>
      <c r="E158" s="114" t="e">
        <f>LOOKUP(D158,Accounts!A:A,Accounts!B:B)</f>
        <v>#N/A</v>
      </c>
      <c r="F158" s="115" t="e">
        <f>LOOKUP(Table1[[#This Row],[Account '#]],Accounts!A:A,Accounts!D:D)</f>
        <v>#N/A</v>
      </c>
      <c r="G158" s="107"/>
      <c r="H158" s="108" t="e">
        <f>IF(Table1[[#This Row],[GST?]],Table1[[#This Row],[Amount inc GST]]-Table1[[#This Row],[Amount inc GST]]/1.15,0)</f>
        <v>#N/A</v>
      </c>
      <c r="I158" s="117" t="e">
        <f>Table1[[#This Row],[Amount inc GST]]-Table1[[#This Row],[GST]]</f>
        <v>#N/A</v>
      </c>
      <c r="J158" s="103"/>
      <c r="K158" s="113">
        <f t="shared" si="2"/>
        <v>0</v>
      </c>
      <c r="L158" s="161"/>
      <c r="M158" s="161" t="e">
        <f>Table1[[#This Row],[Amount ex GST]]</f>
        <v>#N/A</v>
      </c>
      <c r="N158" s="161"/>
      <c r="O158" s="162" t="e">
        <f>Table1[[#This Row],[Amount ex GST]]-Table1[[#This Row],[Amount]]</f>
        <v>#N/A</v>
      </c>
    </row>
    <row r="159" spans="1:15" x14ac:dyDescent="0.2">
      <c r="A159" s="132"/>
      <c r="B159" s="102"/>
      <c r="C159" s="120"/>
      <c r="D159" s="121"/>
      <c r="E159" s="114" t="e">
        <f>LOOKUP(D159,Accounts!A:A,Accounts!B:B)</f>
        <v>#N/A</v>
      </c>
      <c r="F159" s="115" t="e">
        <f>LOOKUP(Table1[[#This Row],[Account '#]],Accounts!A:A,Accounts!D:D)</f>
        <v>#N/A</v>
      </c>
      <c r="G159" s="107"/>
      <c r="H159" s="108" t="e">
        <f>IF(Table1[[#This Row],[GST?]],Table1[[#This Row],[Amount inc GST]]-Table1[[#This Row],[Amount inc GST]]/1.15,0)</f>
        <v>#N/A</v>
      </c>
      <c r="I159" s="116" t="e">
        <f>Table1[[#This Row],[Amount inc GST]]-Table1[[#This Row],[GST]]</f>
        <v>#N/A</v>
      </c>
      <c r="J159" s="103"/>
      <c r="K159" s="113">
        <f t="shared" si="2"/>
        <v>0</v>
      </c>
      <c r="L159" s="161"/>
      <c r="M159" s="161" t="e">
        <f>Table1[[#This Row],[Amount ex GST]]</f>
        <v>#N/A</v>
      </c>
      <c r="N159" s="161"/>
      <c r="O159" s="162" t="e">
        <f>Table1[[#This Row],[Amount ex GST]]-Table1[[#This Row],[Amount]]</f>
        <v>#N/A</v>
      </c>
    </row>
    <row r="160" spans="1:15" x14ac:dyDescent="0.2">
      <c r="A160" s="118"/>
      <c r="B160" s="131"/>
      <c r="C160" s="120"/>
      <c r="D160" s="121"/>
      <c r="E160" s="114" t="e">
        <f>LOOKUP(D160,Accounts!A:A,Accounts!B:B)</f>
        <v>#N/A</v>
      </c>
      <c r="F160" s="115" t="e">
        <f>LOOKUP(Table1[[#This Row],[Account '#]],Accounts!A:A,Accounts!D:D)</f>
        <v>#N/A</v>
      </c>
      <c r="G160" s="107"/>
      <c r="H160" s="108" t="e">
        <f>IF(Table1[[#This Row],[GST?]],Table1[[#This Row],[Amount inc GST]]-Table1[[#This Row],[Amount inc GST]]/1.15,0)</f>
        <v>#N/A</v>
      </c>
      <c r="I160" s="117" t="e">
        <f>Table1[[#This Row],[Amount inc GST]]-Table1[[#This Row],[GST]]</f>
        <v>#N/A</v>
      </c>
      <c r="J160" s="103"/>
      <c r="K160" s="113">
        <f t="shared" si="2"/>
        <v>0</v>
      </c>
      <c r="L160" s="161"/>
      <c r="M160" s="161" t="e">
        <f>Table1[[#This Row],[Amount ex GST]]</f>
        <v>#N/A</v>
      </c>
      <c r="N160" s="161"/>
      <c r="O160" s="162" t="e">
        <f>Table1[[#This Row],[Amount ex GST]]-Table1[[#This Row],[Amount]]</f>
        <v>#N/A</v>
      </c>
    </row>
    <row r="161" spans="1:15" x14ac:dyDescent="0.2">
      <c r="A161" s="118"/>
      <c r="B161" s="131"/>
      <c r="C161" s="120"/>
      <c r="D161" s="121"/>
      <c r="E161" s="114" t="e">
        <f>LOOKUP(D161,Accounts!A:A,Accounts!B:B)</f>
        <v>#N/A</v>
      </c>
      <c r="F161" s="115" t="e">
        <f>LOOKUP(Table1[[#This Row],[Account '#]],Accounts!A:A,Accounts!D:D)</f>
        <v>#N/A</v>
      </c>
      <c r="G161" s="107"/>
      <c r="H161" s="108" t="e">
        <f>IF(Table1[[#This Row],[GST?]],Table1[[#This Row],[Amount inc GST]]-Table1[[#This Row],[Amount inc GST]]/1.15,0)</f>
        <v>#N/A</v>
      </c>
      <c r="I161" s="117" t="e">
        <f>Table1[[#This Row],[Amount inc GST]]-Table1[[#This Row],[GST]]</f>
        <v>#N/A</v>
      </c>
      <c r="J161" s="103"/>
      <c r="K161" s="113">
        <f t="shared" si="2"/>
        <v>0</v>
      </c>
      <c r="L161" s="161"/>
      <c r="M161" s="161" t="e">
        <f>Table1[[#This Row],[Amount ex GST]]</f>
        <v>#N/A</v>
      </c>
      <c r="N161" s="161"/>
      <c r="O161" s="162" t="e">
        <f>Table1[[#This Row],[Amount ex GST]]-Table1[[#This Row],[Amount]]</f>
        <v>#N/A</v>
      </c>
    </row>
    <row r="162" spans="1:15" x14ac:dyDescent="0.2">
      <c r="A162" s="118"/>
      <c r="B162" s="131"/>
      <c r="C162" s="120"/>
      <c r="D162" s="121"/>
      <c r="E162" s="114" t="e">
        <f>LOOKUP(D162,Accounts!A:A,Accounts!B:B)</f>
        <v>#N/A</v>
      </c>
      <c r="F162" s="115" t="e">
        <f>LOOKUP(Table1[[#This Row],[Account '#]],Accounts!A:A,Accounts!D:D)</f>
        <v>#N/A</v>
      </c>
      <c r="G162" s="107"/>
      <c r="H162" s="108" t="e">
        <f>IF(Table1[[#This Row],[GST?]],Table1[[#This Row],[Amount inc GST]]-Table1[[#This Row],[Amount inc GST]]/1.15,0)</f>
        <v>#N/A</v>
      </c>
      <c r="I162" s="117" t="e">
        <f>Table1[[#This Row],[Amount inc GST]]-Table1[[#This Row],[GST]]</f>
        <v>#N/A</v>
      </c>
      <c r="J162" s="103"/>
      <c r="K162" s="113">
        <f t="shared" si="2"/>
        <v>0</v>
      </c>
      <c r="L162" s="161"/>
      <c r="M162" s="161" t="e">
        <f>Table1[[#This Row],[Amount ex GST]]</f>
        <v>#N/A</v>
      </c>
      <c r="N162" s="161"/>
      <c r="O162" s="162" t="e">
        <f>Table1[[#This Row],[Amount ex GST]]-Table1[[#This Row],[Amount]]</f>
        <v>#N/A</v>
      </c>
    </row>
    <row r="163" spans="1:15" x14ac:dyDescent="0.2">
      <c r="A163" s="118"/>
      <c r="B163" s="131"/>
      <c r="C163" s="120"/>
      <c r="D163" s="121"/>
      <c r="E163" s="114" t="e">
        <f>LOOKUP(D163,Accounts!A:A,Accounts!B:B)</f>
        <v>#N/A</v>
      </c>
      <c r="F163" s="115" t="e">
        <f>LOOKUP(Table1[[#This Row],[Account '#]],Accounts!A:A,Accounts!D:D)</f>
        <v>#N/A</v>
      </c>
      <c r="G163" s="107"/>
      <c r="H163" s="108" t="e">
        <f>IF(Table1[[#This Row],[GST?]],Table1[[#This Row],[Amount inc GST]]-Table1[[#This Row],[Amount inc GST]]/1.15,0)</f>
        <v>#N/A</v>
      </c>
      <c r="I163" s="117" t="e">
        <f>Table1[[#This Row],[Amount inc GST]]-Table1[[#This Row],[GST]]</f>
        <v>#N/A</v>
      </c>
      <c r="J163" s="103"/>
      <c r="K163" s="113">
        <f t="shared" si="2"/>
        <v>0</v>
      </c>
      <c r="L163" s="161"/>
      <c r="M163" s="161" t="e">
        <f>Table1[[#This Row],[Amount ex GST]]</f>
        <v>#N/A</v>
      </c>
      <c r="N163" s="161"/>
      <c r="O163" s="162" t="e">
        <f>Table1[[#This Row],[Amount ex GST]]-Table1[[#This Row],[Amount]]</f>
        <v>#N/A</v>
      </c>
    </row>
    <row r="164" spans="1:15" x14ac:dyDescent="0.2">
      <c r="A164" s="118"/>
      <c r="B164" s="131"/>
      <c r="C164" s="120"/>
      <c r="D164" s="121"/>
      <c r="E164" s="114" t="e">
        <f>LOOKUP(D164,Accounts!A:A,Accounts!B:B)</f>
        <v>#N/A</v>
      </c>
      <c r="F164" s="115" t="e">
        <f>LOOKUP(Table1[[#This Row],[Account '#]],Accounts!A:A,Accounts!D:D)</f>
        <v>#N/A</v>
      </c>
      <c r="G164" s="107"/>
      <c r="H164" s="108" t="e">
        <f>IF(Table1[[#This Row],[GST?]],Table1[[#This Row],[Amount inc GST]]-Table1[[#This Row],[Amount inc GST]]/1.15,0)</f>
        <v>#N/A</v>
      </c>
      <c r="I164" s="117" t="e">
        <f>Table1[[#This Row],[Amount inc GST]]-Table1[[#This Row],[GST]]</f>
        <v>#N/A</v>
      </c>
      <c r="J164" s="103"/>
      <c r="K164" s="113">
        <f t="shared" si="2"/>
        <v>0</v>
      </c>
      <c r="L164" s="161"/>
      <c r="M164" s="161" t="e">
        <f>Table1[[#This Row],[Amount ex GST]]</f>
        <v>#N/A</v>
      </c>
      <c r="N164" s="161"/>
      <c r="O164" s="162" t="e">
        <f>Table1[[#This Row],[Amount ex GST]]-Table1[[#This Row],[Amount]]</f>
        <v>#N/A</v>
      </c>
    </row>
    <row r="165" spans="1:15" x14ac:dyDescent="0.2">
      <c r="A165" s="118"/>
      <c r="B165" s="131"/>
      <c r="C165" s="120"/>
      <c r="D165" s="121"/>
      <c r="E165" s="114" t="e">
        <f>LOOKUP(D165,Accounts!A:A,Accounts!B:B)</f>
        <v>#N/A</v>
      </c>
      <c r="F165" s="115" t="e">
        <f>LOOKUP(Table1[[#This Row],[Account '#]],Accounts!A:A,Accounts!D:D)</f>
        <v>#N/A</v>
      </c>
      <c r="G165" s="107"/>
      <c r="H165" s="108" t="e">
        <f>IF(Table1[[#This Row],[GST?]],Table1[[#This Row],[Amount inc GST]]-Table1[[#This Row],[Amount inc GST]]/1.15,0)</f>
        <v>#N/A</v>
      </c>
      <c r="I165" s="117" t="e">
        <f>Table1[[#This Row],[Amount inc GST]]-Table1[[#This Row],[GST]]</f>
        <v>#N/A</v>
      </c>
      <c r="J165" s="103"/>
      <c r="K165" s="113">
        <f t="shared" si="2"/>
        <v>0</v>
      </c>
      <c r="L165" s="161"/>
      <c r="M165" s="161" t="e">
        <f>Table1[[#This Row],[Amount ex GST]]</f>
        <v>#N/A</v>
      </c>
      <c r="N165" s="161"/>
      <c r="O165" s="162" t="e">
        <f>Table1[[#This Row],[Amount ex GST]]-Table1[[#This Row],[Amount]]</f>
        <v>#N/A</v>
      </c>
    </row>
    <row r="166" spans="1:15" x14ac:dyDescent="0.2">
      <c r="A166" s="118"/>
      <c r="B166" s="131"/>
      <c r="C166" s="120"/>
      <c r="D166" s="121"/>
      <c r="E166" s="114" t="e">
        <f>LOOKUP(D166,Accounts!A:A,Accounts!B:B)</f>
        <v>#N/A</v>
      </c>
      <c r="F166" s="115" t="e">
        <f>LOOKUP(Table1[[#This Row],[Account '#]],Accounts!A:A,Accounts!D:D)</f>
        <v>#N/A</v>
      </c>
      <c r="G166" s="107"/>
      <c r="H166" s="108" t="e">
        <f>IF(Table1[[#This Row],[GST?]],Table1[[#This Row],[Amount inc GST]]-Table1[[#This Row],[Amount inc GST]]/1.15,0)</f>
        <v>#N/A</v>
      </c>
      <c r="I166" s="117" t="e">
        <f>Table1[[#This Row],[Amount inc GST]]-Table1[[#This Row],[GST]]</f>
        <v>#N/A</v>
      </c>
      <c r="J166" s="103"/>
      <c r="K166" s="113">
        <f t="shared" si="2"/>
        <v>0</v>
      </c>
      <c r="L166" s="161"/>
      <c r="M166" s="161" t="e">
        <f>Table1[[#This Row],[Amount ex GST]]</f>
        <v>#N/A</v>
      </c>
      <c r="N166" s="161"/>
      <c r="O166" s="162" t="e">
        <f>Table1[[#This Row],[Amount ex GST]]-Table1[[#This Row],[Amount]]</f>
        <v>#N/A</v>
      </c>
    </row>
    <row r="167" spans="1:15" x14ac:dyDescent="0.2">
      <c r="A167" s="118"/>
      <c r="B167" s="131"/>
      <c r="C167" s="120"/>
      <c r="D167" s="121"/>
      <c r="E167" s="114" t="e">
        <f>LOOKUP(D167,Accounts!A:A,Accounts!B:B)</f>
        <v>#N/A</v>
      </c>
      <c r="F167" s="115" t="e">
        <f>LOOKUP(Table1[[#This Row],[Account '#]],Accounts!A:A,Accounts!D:D)</f>
        <v>#N/A</v>
      </c>
      <c r="G167" s="107"/>
      <c r="H167" s="108" t="e">
        <f>IF(Table1[[#This Row],[GST?]],Table1[[#This Row],[Amount inc GST]]-Table1[[#This Row],[Amount inc GST]]/1.15,0)</f>
        <v>#N/A</v>
      </c>
      <c r="I167" s="117" t="e">
        <f>Table1[[#This Row],[Amount inc GST]]-Table1[[#This Row],[GST]]</f>
        <v>#N/A</v>
      </c>
      <c r="J167" s="103"/>
      <c r="K167" s="113">
        <f t="shared" si="2"/>
        <v>0</v>
      </c>
      <c r="L167" s="161"/>
      <c r="M167" s="161" t="e">
        <f>Table1[[#This Row],[Amount ex GST]]</f>
        <v>#N/A</v>
      </c>
      <c r="N167" s="161"/>
      <c r="O167" s="162" t="e">
        <f>Table1[[#This Row],[Amount ex GST]]-Table1[[#This Row],[Amount]]</f>
        <v>#N/A</v>
      </c>
    </row>
    <row r="168" spans="1:15" x14ac:dyDescent="0.2">
      <c r="A168" s="118"/>
      <c r="B168" s="131"/>
      <c r="C168" s="120"/>
      <c r="D168" s="121"/>
      <c r="E168" s="114" t="e">
        <f>LOOKUP(D168,Accounts!A:A,Accounts!B:B)</f>
        <v>#N/A</v>
      </c>
      <c r="F168" s="115" t="e">
        <f>LOOKUP(Table1[[#This Row],[Account '#]],Accounts!A:A,Accounts!D:D)</f>
        <v>#N/A</v>
      </c>
      <c r="G168" s="107"/>
      <c r="H168" s="108" t="e">
        <f>IF(Table1[[#This Row],[GST?]],Table1[[#This Row],[Amount inc GST]]-Table1[[#This Row],[Amount inc GST]]/1.15,0)</f>
        <v>#N/A</v>
      </c>
      <c r="I168" s="117" t="e">
        <f>Table1[[#This Row],[Amount inc GST]]-Table1[[#This Row],[GST]]</f>
        <v>#N/A</v>
      </c>
      <c r="J168" s="103"/>
      <c r="K168" s="113">
        <f t="shared" si="2"/>
        <v>0</v>
      </c>
      <c r="L168" s="161"/>
      <c r="M168" s="161" t="e">
        <f>Table1[[#This Row],[Amount ex GST]]</f>
        <v>#N/A</v>
      </c>
      <c r="N168" s="161"/>
      <c r="O168" s="162" t="e">
        <f>Table1[[#This Row],[Amount ex GST]]-Table1[[#This Row],[Amount]]</f>
        <v>#N/A</v>
      </c>
    </row>
    <row r="169" spans="1:15" x14ac:dyDescent="0.2">
      <c r="A169" s="118"/>
      <c r="B169" s="119"/>
      <c r="C169" s="120"/>
      <c r="D169" s="121"/>
      <c r="E169" s="114" t="e">
        <f>LOOKUP(D169,Accounts!A:A,Accounts!B:B)</f>
        <v>#N/A</v>
      </c>
      <c r="F169" s="115" t="e">
        <f>LOOKUP(Table1[[#This Row],[Account '#]],Accounts!A:A,Accounts!D:D)</f>
        <v>#N/A</v>
      </c>
      <c r="G169" s="107"/>
      <c r="H169" s="108" t="e">
        <f>IF(Table1[[#This Row],[GST?]],Table1[[#This Row],[Amount inc GST]]-Table1[[#This Row],[Amount inc GST]]/1.15,0)</f>
        <v>#N/A</v>
      </c>
      <c r="I169" s="117" t="e">
        <f>Table1[[#This Row],[Amount inc GST]]-Table1[[#This Row],[GST]]</f>
        <v>#N/A</v>
      </c>
      <c r="J169" s="120"/>
      <c r="K169" s="113">
        <f t="shared" si="2"/>
        <v>0</v>
      </c>
      <c r="L169" s="161"/>
      <c r="M169" s="161" t="e">
        <f>Table1[[#This Row],[Amount ex GST]]</f>
        <v>#N/A</v>
      </c>
      <c r="N169" s="161"/>
      <c r="O169" s="162" t="e">
        <f>Table1[[#This Row],[Amount ex GST]]-Table1[[#This Row],[Amount]]</f>
        <v>#N/A</v>
      </c>
    </row>
    <row r="170" spans="1:15" x14ac:dyDescent="0.2">
      <c r="A170" s="118"/>
      <c r="B170" s="119"/>
      <c r="C170" s="120"/>
      <c r="D170" s="121"/>
      <c r="E170" s="114" t="e">
        <f>LOOKUP(D170,Accounts!A:A,Accounts!B:B)</f>
        <v>#N/A</v>
      </c>
      <c r="F170" s="115" t="e">
        <f>LOOKUP(Table1[[#This Row],[Account '#]],Accounts!A:A,Accounts!D:D)</f>
        <v>#N/A</v>
      </c>
      <c r="G170" s="107"/>
      <c r="H170" s="108" t="e">
        <f>IF(Table1[[#This Row],[GST?]],Table1[[#This Row],[Amount inc GST]]-Table1[[#This Row],[Amount inc GST]]/1.15,0)</f>
        <v>#N/A</v>
      </c>
      <c r="I170" s="117" t="e">
        <f>Table1[[#This Row],[Amount inc GST]]-Table1[[#This Row],[GST]]</f>
        <v>#N/A</v>
      </c>
      <c r="J170" s="120"/>
      <c r="K170" s="113">
        <f t="shared" si="2"/>
        <v>0</v>
      </c>
      <c r="L170" s="161"/>
      <c r="M170" s="161" t="e">
        <f>Table1[[#This Row],[Amount ex GST]]</f>
        <v>#N/A</v>
      </c>
      <c r="N170" s="161"/>
      <c r="O170" s="162" t="e">
        <f>Table1[[#This Row],[Amount ex GST]]-Table1[[#This Row],[Amount]]</f>
        <v>#N/A</v>
      </c>
    </row>
    <row r="171" spans="1:15" x14ac:dyDescent="0.2">
      <c r="A171" s="118"/>
      <c r="B171" s="119"/>
      <c r="C171" s="120"/>
      <c r="D171" s="121"/>
      <c r="E171" s="114" t="e">
        <f>LOOKUP(D171,Accounts!A:A,Accounts!B:B)</f>
        <v>#N/A</v>
      </c>
      <c r="F171" s="115" t="e">
        <f>LOOKUP(Table1[[#This Row],[Account '#]],Accounts!A:A,Accounts!D:D)</f>
        <v>#N/A</v>
      </c>
      <c r="G171" s="107"/>
      <c r="H171" s="108" t="e">
        <f>IF(Table1[[#This Row],[GST?]],Table1[[#This Row],[Amount inc GST]]-Table1[[#This Row],[Amount inc GST]]/1.15,0)</f>
        <v>#N/A</v>
      </c>
      <c r="I171" s="117" t="e">
        <f>Table1[[#This Row],[Amount inc GST]]-Table1[[#This Row],[GST]]</f>
        <v>#N/A</v>
      </c>
      <c r="J171" s="120"/>
      <c r="K171" s="113">
        <f t="shared" si="2"/>
        <v>0</v>
      </c>
      <c r="L171" s="161"/>
      <c r="M171" s="161" t="e">
        <f>Table1[[#This Row],[Amount ex GST]]</f>
        <v>#N/A</v>
      </c>
      <c r="N171" s="161"/>
      <c r="O171" s="162" t="e">
        <f>Table1[[#This Row],[Amount ex GST]]-Table1[[#This Row],[Amount]]</f>
        <v>#N/A</v>
      </c>
    </row>
    <row r="172" spans="1:15" x14ac:dyDescent="0.2">
      <c r="A172" s="118"/>
      <c r="B172" s="119"/>
      <c r="C172" s="120"/>
      <c r="D172" s="121"/>
      <c r="E172" s="114" t="e">
        <f>LOOKUP(D172,Accounts!A:A,Accounts!B:B)</f>
        <v>#N/A</v>
      </c>
      <c r="F172" s="115" t="e">
        <f>LOOKUP(Table1[[#This Row],[Account '#]],Accounts!A:A,Accounts!D:D)</f>
        <v>#N/A</v>
      </c>
      <c r="G172" s="107"/>
      <c r="H172" s="108" t="e">
        <f>IF(Table1[[#This Row],[GST?]],Table1[[#This Row],[Amount inc GST]]-Table1[[#This Row],[Amount inc GST]]/1.15,0)</f>
        <v>#N/A</v>
      </c>
      <c r="I172" s="117" t="e">
        <f>Table1[[#This Row],[Amount inc GST]]-Table1[[#This Row],[GST]]</f>
        <v>#N/A</v>
      </c>
      <c r="J172" s="120"/>
      <c r="K172" s="113">
        <f t="shared" si="2"/>
        <v>0</v>
      </c>
      <c r="L172" s="161"/>
      <c r="M172" s="161" t="e">
        <f>Table1[[#This Row],[Amount ex GST]]</f>
        <v>#N/A</v>
      </c>
      <c r="N172" s="161"/>
      <c r="O172" s="162" t="e">
        <f>Table1[[#This Row],[Amount ex GST]]-Table1[[#This Row],[Amount]]</f>
        <v>#N/A</v>
      </c>
    </row>
    <row r="173" spans="1:15" x14ac:dyDescent="0.2">
      <c r="A173" s="118"/>
      <c r="B173" s="119"/>
      <c r="C173" s="120"/>
      <c r="D173" s="121"/>
      <c r="E173" s="114" t="e">
        <f>LOOKUP(D173,Accounts!A:A,Accounts!B:B)</f>
        <v>#N/A</v>
      </c>
      <c r="F173" s="115" t="e">
        <f>LOOKUP(Table1[[#This Row],[Account '#]],Accounts!A:A,Accounts!D:D)</f>
        <v>#N/A</v>
      </c>
      <c r="G173" s="107"/>
      <c r="H173" s="108" t="e">
        <f>IF(Table1[[#This Row],[GST?]],Table1[[#This Row],[Amount inc GST]]-Table1[[#This Row],[Amount inc GST]]/1.15,0)</f>
        <v>#N/A</v>
      </c>
      <c r="I173" s="117" t="e">
        <f>Table1[[#This Row],[Amount inc GST]]-Table1[[#This Row],[GST]]</f>
        <v>#N/A</v>
      </c>
      <c r="J173" s="120"/>
      <c r="K173" s="113">
        <f t="shared" si="2"/>
        <v>0</v>
      </c>
      <c r="L173" s="161"/>
      <c r="M173" s="161" t="e">
        <f>Table1[[#This Row],[Amount ex GST]]</f>
        <v>#N/A</v>
      </c>
      <c r="N173" s="161"/>
      <c r="O173" s="162" t="e">
        <f>Table1[[#This Row],[Amount ex GST]]-Table1[[#This Row],[Amount]]</f>
        <v>#N/A</v>
      </c>
    </row>
    <row r="174" spans="1:15" x14ac:dyDescent="0.2">
      <c r="A174" s="118"/>
      <c r="B174" s="119"/>
      <c r="C174" s="120"/>
      <c r="D174" s="121"/>
      <c r="E174" s="114" t="e">
        <f>LOOKUP(D174,Accounts!A:A,Accounts!B:B)</f>
        <v>#N/A</v>
      </c>
      <c r="F174" s="115" t="e">
        <f>LOOKUP(Table1[[#This Row],[Account '#]],Accounts!A:A,Accounts!D:D)</f>
        <v>#N/A</v>
      </c>
      <c r="G174" s="107"/>
      <c r="H174" s="108" t="e">
        <f>IF(Table1[[#This Row],[GST?]],Table1[[#This Row],[Amount inc GST]]-Table1[[#This Row],[Amount inc GST]]/1.15,0)</f>
        <v>#N/A</v>
      </c>
      <c r="I174" s="117" t="e">
        <f>Table1[[#This Row],[Amount inc GST]]-Table1[[#This Row],[GST]]</f>
        <v>#N/A</v>
      </c>
      <c r="J174" s="120"/>
      <c r="K174" s="113">
        <f t="shared" si="2"/>
        <v>0</v>
      </c>
      <c r="L174" s="161"/>
      <c r="M174" s="161" t="e">
        <f>Table1[[#This Row],[Amount ex GST]]</f>
        <v>#N/A</v>
      </c>
      <c r="N174" s="161"/>
      <c r="O174" s="162" t="e">
        <f>Table1[[#This Row],[Amount ex GST]]-Table1[[#This Row],[Amount]]</f>
        <v>#N/A</v>
      </c>
    </row>
    <row r="175" spans="1:15" x14ac:dyDescent="0.2">
      <c r="A175" s="118"/>
      <c r="B175" s="119"/>
      <c r="C175" s="120"/>
      <c r="D175" s="121"/>
      <c r="E175" s="114" t="e">
        <f>LOOKUP(D175,Accounts!A:A,Accounts!B:B)</f>
        <v>#N/A</v>
      </c>
      <c r="F175" s="115" t="e">
        <f>LOOKUP(Table1[[#This Row],[Account '#]],Accounts!A:A,Accounts!D:D)</f>
        <v>#N/A</v>
      </c>
      <c r="G175" s="107"/>
      <c r="H175" s="108" t="e">
        <f>IF(Table1[[#This Row],[GST?]],Table1[[#This Row],[Amount inc GST]]-Table1[[#This Row],[Amount inc GST]]/1.15,0)</f>
        <v>#N/A</v>
      </c>
      <c r="I175" s="117" t="e">
        <f>Table1[[#This Row],[Amount inc GST]]-Table1[[#This Row],[GST]]</f>
        <v>#N/A</v>
      </c>
      <c r="J175" s="120"/>
      <c r="K175" s="113">
        <f t="shared" si="2"/>
        <v>0</v>
      </c>
      <c r="L175" s="161"/>
      <c r="M175" s="161" t="e">
        <f>Table1[[#This Row],[Amount ex GST]]</f>
        <v>#N/A</v>
      </c>
      <c r="N175" s="161"/>
      <c r="O175" s="162" t="e">
        <f>Table1[[#This Row],[Amount ex GST]]-Table1[[#This Row],[Amount]]</f>
        <v>#N/A</v>
      </c>
    </row>
    <row r="176" spans="1:15" x14ac:dyDescent="0.2">
      <c r="A176" s="118"/>
      <c r="B176" s="131"/>
      <c r="C176" s="120"/>
      <c r="D176" s="121"/>
      <c r="E176" s="114" t="e">
        <f>LOOKUP(D176,Accounts!A:A,Accounts!B:B)</f>
        <v>#N/A</v>
      </c>
      <c r="F176" s="115" t="e">
        <f>LOOKUP(Table1[[#This Row],[Account '#]],Accounts!A:A,Accounts!D:D)</f>
        <v>#N/A</v>
      </c>
      <c r="G176" s="107"/>
      <c r="H176" s="108" t="e">
        <f>IF(Table1[[#This Row],[GST?]],Table1[[#This Row],[Amount inc GST]]-Table1[[#This Row],[Amount inc GST]]/1.15,0)</f>
        <v>#N/A</v>
      </c>
      <c r="I176" s="117" t="e">
        <f>Table1[[#This Row],[Amount inc GST]]-Table1[[#This Row],[GST]]</f>
        <v>#N/A</v>
      </c>
      <c r="J176" s="103"/>
      <c r="K176" s="113">
        <f t="shared" si="2"/>
        <v>0</v>
      </c>
      <c r="L176" s="161"/>
      <c r="M176" s="161" t="e">
        <f>Table1[[#This Row],[Amount ex GST]]</f>
        <v>#N/A</v>
      </c>
      <c r="N176" s="161"/>
      <c r="O176" s="162" t="e">
        <f>Table1[[#This Row],[Amount ex GST]]-Table1[[#This Row],[Amount]]</f>
        <v>#N/A</v>
      </c>
    </row>
    <row r="177" spans="1:15" x14ac:dyDescent="0.2">
      <c r="A177" s="118"/>
      <c r="B177" s="119"/>
      <c r="C177" s="120"/>
      <c r="D177" s="121"/>
      <c r="E177" s="114" t="e">
        <f>LOOKUP(D177,Accounts!A:A,Accounts!B:B)</f>
        <v>#N/A</v>
      </c>
      <c r="F177" s="115" t="e">
        <f>LOOKUP(Table1[[#This Row],[Account '#]],Accounts!A:A,Accounts!D:D)</f>
        <v>#N/A</v>
      </c>
      <c r="G177" s="107"/>
      <c r="H177" s="108" t="e">
        <f>IF(Table1[[#This Row],[GST?]],Table1[[#This Row],[Amount inc GST]]-Table1[[#This Row],[Amount inc GST]]/1.15,0)</f>
        <v>#N/A</v>
      </c>
      <c r="I177" s="117" t="e">
        <f>Table1[[#This Row],[Amount inc GST]]-Table1[[#This Row],[GST]]</f>
        <v>#N/A</v>
      </c>
      <c r="J177" s="120"/>
      <c r="K177" s="113">
        <f t="shared" si="2"/>
        <v>0</v>
      </c>
      <c r="L177" s="161"/>
      <c r="M177" s="161" t="e">
        <f>Table1[[#This Row],[Amount ex GST]]</f>
        <v>#N/A</v>
      </c>
      <c r="N177" s="161"/>
      <c r="O177" s="162" t="e">
        <f>Table1[[#This Row],[Amount ex GST]]-Table1[[#This Row],[Amount]]</f>
        <v>#N/A</v>
      </c>
    </row>
    <row r="178" spans="1:15" x14ac:dyDescent="0.2">
      <c r="A178" s="118"/>
      <c r="B178" s="119"/>
      <c r="C178" s="120"/>
      <c r="D178" s="121"/>
      <c r="E178" s="114" t="e">
        <f>LOOKUP(D178,Accounts!A:A,Accounts!B:B)</f>
        <v>#N/A</v>
      </c>
      <c r="F178" s="115" t="e">
        <f>LOOKUP(Table1[[#This Row],[Account '#]],Accounts!A:A,Accounts!D:D)</f>
        <v>#N/A</v>
      </c>
      <c r="G178" s="107"/>
      <c r="H178" s="108" t="e">
        <f>IF(Table1[[#This Row],[GST?]],Table1[[#This Row],[Amount inc GST]]-Table1[[#This Row],[Amount inc GST]]/1.15,0)</f>
        <v>#N/A</v>
      </c>
      <c r="I178" s="117" t="e">
        <f>Table1[[#This Row],[Amount inc GST]]-Table1[[#This Row],[GST]]</f>
        <v>#N/A</v>
      </c>
      <c r="J178" s="120"/>
      <c r="K178" s="113">
        <f t="shared" si="2"/>
        <v>0</v>
      </c>
      <c r="L178" s="161"/>
      <c r="M178" s="161" t="e">
        <f>Table1[[#This Row],[Amount ex GST]]</f>
        <v>#N/A</v>
      </c>
      <c r="N178" s="161"/>
      <c r="O178" s="162" t="e">
        <f>Table1[[#This Row],[Amount ex GST]]-Table1[[#This Row],[Amount]]</f>
        <v>#N/A</v>
      </c>
    </row>
    <row r="179" spans="1:15" x14ac:dyDescent="0.2">
      <c r="A179" s="118"/>
      <c r="B179" s="119"/>
      <c r="C179" s="120"/>
      <c r="D179" s="121"/>
      <c r="E179" s="114" t="e">
        <f>LOOKUP(D179,Accounts!A:A,Accounts!B:B)</f>
        <v>#N/A</v>
      </c>
      <c r="F179" s="115" t="e">
        <f>LOOKUP(Table1[[#This Row],[Account '#]],Accounts!A:A,Accounts!D:D)</f>
        <v>#N/A</v>
      </c>
      <c r="G179" s="107"/>
      <c r="H179" s="108" t="e">
        <f>IF(Table1[[#This Row],[GST?]],Table1[[#This Row],[Amount inc GST]]-Table1[[#This Row],[Amount inc GST]]/1.15,0)</f>
        <v>#N/A</v>
      </c>
      <c r="I179" s="117" t="e">
        <f>Table1[[#This Row],[Amount inc GST]]-Table1[[#This Row],[GST]]</f>
        <v>#N/A</v>
      </c>
      <c r="J179" s="120"/>
      <c r="K179" s="113">
        <f t="shared" si="2"/>
        <v>0</v>
      </c>
      <c r="L179" s="161"/>
      <c r="M179" s="161" t="e">
        <f>Table1[[#This Row],[Amount ex GST]]</f>
        <v>#N/A</v>
      </c>
      <c r="N179" s="161"/>
      <c r="O179" s="162" t="e">
        <f>Table1[[#This Row],[Amount ex GST]]-Table1[[#This Row],[Amount]]</f>
        <v>#N/A</v>
      </c>
    </row>
    <row r="180" spans="1:15" x14ac:dyDescent="0.2">
      <c r="A180" s="118"/>
      <c r="B180" s="119"/>
      <c r="C180" s="120"/>
      <c r="D180" s="121"/>
      <c r="E180" s="114" t="e">
        <f>LOOKUP(D180,Accounts!A:A,Accounts!B:B)</f>
        <v>#N/A</v>
      </c>
      <c r="F180" s="115" t="e">
        <f>LOOKUP(Table1[[#This Row],[Account '#]],Accounts!A:A,Accounts!D:D)</f>
        <v>#N/A</v>
      </c>
      <c r="G180" s="107"/>
      <c r="H180" s="108" t="e">
        <f>IF(Table1[[#This Row],[GST?]],Table1[[#This Row],[Amount inc GST]]-Table1[[#This Row],[Amount inc GST]]/1.15,0)</f>
        <v>#N/A</v>
      </c>
      <c r="I180" s="117" t="e">
        <f>Table1[[#This Row],[Amount inc GST]]-Table1[[#This Row],[GST]]</f>
        <v>#N/A</v>
      </c>
      <c r="J180" s="120"/>
      <c r="K180" s="113">
        <f t="shared" si="2"/>
        <v>0</v>
      </c>
      <c r="L180" s="161"/>
      <c r="M180" s="161" t="e">
        <f>Table1[[#This Row],[Amount ex GST]]</f>
        <v>#N/A</v>
      </c>
      <c r="N180" s="161"/>
      <c r="O180" s="162" t="e">
        <f>Table1[[#This Row],[Amount ex GST]]-Table1[[#This Row],[Amount]]</f>
        <v>#N/A</v>
      </c>
    </row>
    <row r="181" spans="1:15" x14ac:dyDescent="0.2">
      <c r="A181" s="118"/>
      <c r="B181" s="119"/>
      <c r="C181" s="120"/>
      <c r="D181" s="121"/>
      <c r="E181" s="114" t="e">
        <f>LOOKUP(D181,Accounts!A:A,Accounts!B:B)</f>
        <v>#N/A</v>
      </c>
      <c r="F181" s="115" t="e">
        <f>LOOKUP(Table1[[#This Row],[Account '#]],Accounts!A:A,Accounts!D:D)</f>
        <v>#N/A</v>
      </c>
      <c r="G181" s="107"/>
      <c r="H181" s="108" t="e">
        <f>IF(Table1[[#This Row],[GST?]],Table1[[#This Row],[Amount inc GST]]-Table1[[#This Row],[Amount inc GST]]/1.15,0)</f>
        <v>#N/A</v>
      </c>
      <c r="I181" s="117" t="e">
        <f>Table1[[#This Row],[Amount inc GST]]-Table1[[#This Row],[GST]]</f>
        <v>#N/A</v>
      </c>
      <c r="J181" s="103"/>
      <c r="K181" s="113">
        <f t="shared" si="2"/>
        <v>0</v>
      </c>
      <c r="L181" s="161"/>
      <c r="M181" s="161" t="e">
        <f>Table1[[#This Row],[Amount ex GST]]</f>
        <v>#N/A</v>
      </c>
      <c r="N181" s="161"/>
      <c r="O181" s="162" t="e">
        <f>Table1[[#This Row],[Amount ex GST]]-Table1[[#This Row],[Amount]]</f>
        <v>#N/A</v>
      </c>
    </row>
    <row r="182" spans="1:15" x14ac:dyDescent="0.2">
      <c r="A182" s="118"/>
      <c r="B182" s="119"/>
      <c r="C182" s="120"/>
      <c r="D182" s="121"/>
      <c r="E182" s="114" t="e">
        <f>LOOKUP(D182,Accounts!A:A,Accounts!B:B)</f>
        <v>#N/A</v>
      </c>
      <c r="F182" s="115" t="e">
        <f>LOOKUP(Table1[[#This Row],[Account '#]],Accounts!A:A,Accounts!D:D)</f>
        <v>#N/A</v>
      </c>
      <c r="G182" s="107"/>
      <c r="H182" s="108" t="e">
        <f>IF(Table1[[#This Row],[GST?]],Table1[[#This Row],[Amount inc GST]]-Table1[[#This Row],[Amount inc GST]]/1.15,0)</f>
        <v>#N/A</v>
      </c>
      <c r="I182" s="117" t="e">
        <f>Table1[[#This Row],[Amount inc GST]]-Table1[[#This Row],[GST]]</f>
        <v>#N/A</v>
      </c>
      <c r="J182" s="120"/>
      <c r="K182" s="113">
        <f t="shared" si="2"/>
        <v>0</v>
      </c>
      <c r="L182" s="161"/>
      <c r="M182" s="161" t="e">
        <f>Table1[[#This Row],[Amount ex GST]]</f>
        <v>#N/A</v>
      </c>
      <c r="N182" s="161"/>
      <c r="O182" s="162" t="e">
        <f>Table1[[#This Row],[Amount ex GST]]-Table1[[#This Row],[Amount]]</f>
        <v>#N/A</v>
      </c>
    </row>
    <row r="183" spans="1:15" x14ac:dyDescent="0.2">
      <c r="A183" s="118"/>
      <c r="B183" s="131"/>
      <c r="C183" s="120"/>
      <c r="D183" s="121"/>
      <c r="E183" s="114" t="e">
        <f>LOOKUP(D183,Accounts!A:A,Accounts!B:B)</f>
        <v>#N/A</v>
      </c>
      <c r="F183" s="115" t="e">
        <f>LOOKUP(Table1[[#This Row],[Account '#]],Accounts!A:A,Accounts!D:D)</f>
        <v>#N/A</v>
      </c>
      <c r="G183" s="107"/>
      <c r="H183" s="108" t="e">
        <f>IF(Table1[[#This Row],[GST?]],Table1[[#This Row],[Amount inc GST]]-Table1[[#This Row],[Amount inc GST]]/1.15,0)</f>
        <v>#N/A</v>
      </c>
      <c r="I183" s="117" t="e">
        <f>Table1[[#This Row],[Amount inc GST]]-Table1[[#This Row],[GST]]</f>
        <v>#N/A</v>
      </c>
      <c r="J183" s="103"/>
      <c r="K183" s="113">
        <f t="shared" si="2"/>
        <v>0</v>
      </c>
      <c r="L183" s="161"/>
      <c r="M183" s="161" t="e">
        <f>Table1[[#This Row],[Amount ex GST]]</f>
        <v>#N/A</v>
      </c>
      <c r="N183" s="161"/>
      <c r="O183" s="162" t="e">
        <f>Table1[[#This Row],[Amount ex GST]]-Table1[[#This Row],[Amount]]</f>
        <v>#N/A</v>
      </c>
    </row>
    <row r="184" spans="1:15" x14ac:dyDescent="0.2">
      <c r="A184" s="118"/>
      <c r="B184" s="131"/>
      <c r="C184" s="120"/>
      <c r="D184" s="121"/>
      <c r="E184" s="114" t="e">
        <f>LOOKUP(D184,Accounts!A:A,Accounts!B:B)</f>
        <v>#N/A</v>
      </c>
      <c r="F184" s="115" t="e">
        <f>LOOKUP(Table1[[#This Row],[Account '#]],Accounts!A:A,Accounts!D:D)</f>
        <v>#N/A</v>
      </c>
      <c r="G184" s="107"/>
      <c r="H184" s="108" t="e">
        <f>IF(Table1[[#This Row],[GST?]],Table1[[#This Row],[Amount inc GST]]-Table1[[#This Row],[Amount inc GST]]/1.15,0)</f>
        <v>#N/A</v>
      </c>
      <c r="I184" s="117" t="e">
        <f>Table1[[#This Row],[Amount inc GST]]-Table1[[#This Row],[GST]]</f>
        <v>#N/A</v>
      </c>
      <c r="J184" s="103"/>
      <c r="K184" s="113">
        <f t="shared" si="2"/>
        <v>0</v>
      </c>
      <c r="L184" s="161"/>
      <c r="M184" s="161" t="e">
        <f>Table1[[#This Row],[Amount ex GST]]</f>
        <v>#N/A</v>
      </c>
      <c r="N184" s="161"/>
      <c r="O184" s="162" t="e">
        <f>Table1[[#This Row],[Amount ex GST]]-Table1[[#This Row],[Amount]]</f>
        <v>#N/A</v>
      </c>
    </row>
    <row r="185" spans="1:15" x14ac:dyDescent="0.2">
      <c r="A185" s="118"/>
      <c r="B185" s="131"/>
      <c r="C185" s="103"/>
      <c r="D185" s="104"/>
      <c r="E185" s="114" t="e">
        <f>LOOKUP(D185,Accounts!A:A,Accounts!B:B)</f>
        <v>#N/A</v>
      </c>
      <c r="F185" s="115" t="e">
        <f>LOOKUP(Table1[[#This Row],[Account '#]],Accounts!A:A,Accounts!D:D)</f>
        <v>#N/A</v>
      </c>
      <c r="G185" s="107"/>
      <c r="H185" s="108" t="e">
        <f>IF(Table1[[#This Row],[GST?]],Table1[[#This Row],[Amount inc GST]]-Table1[[#This Row],[Amount inc GST]]/1.15,0)</f>
        <v>#N/A</v>
      </c>
      <c r="I185" s="117" t="e">
        <f>Table1[[#This Row],[Amount inc GST]]-Table1[[#This Row],[GST]]</f>
        <v>#N/A</v>
      </c>
      <c r="J185" s="103"/>
      <c r="K185" s="113">
        <f t="shared" si="2"/>
        <v>0</v>
      </c>
      <c r="L185" s="161"/>
      <c r="M185" s="161" t="e">
        <f>Table1[[#This Row],[Amount ex GST]]</f>
        <v>#N/A</v>
      </c>
      <c r="N185" s="161"/>
      <c r="O185" s="162" t="e">
        <f>Table1[[#This Row],[Amount ex GST]]-Table1[[#This Row],[Amount]]</f>
        <v>#N/A</v>
      </c>
    </row>
    <row r="186" spans="1:15" x14ac:dyDescent="0.2">
      <c r="A186" s="118"/>
      <c r="B186" s="119"/>
      <c r="C186" s="120"/>
      <c r="D186" s="121"/>
      <c r="E186" s="114" t="e">
        <f>LOOKUP(D186,Accounts!A:A,Accounts!B:B)</f>
        <v>#N/A</v>
      </c>
      <c r="F186" s="115" t="e">
        <f>LOOKUP(Table1[[#This Row],[Account '#]],Accounts!A:A,Accounts!D:D)</f>
        <v>#N/A</v>
      </c>
      <c r="G186" s="107"/>
      <c r="H186" s="108" t="e">
        <f>IF(Table1[[#This Row],[GST?]],Table1[[#This Row],[Amount inc GST]]-Table1[[#This Row],[Amount inc GST]]/1.15,0)</f>
        <v>#N/A</v>
      </c>
      <c r="I186" s="117" t="e">
        <f>Table1[[#This Row],[Amount inc GST]]-Table1[[#This Row],[GST]]</f>
        <v>#N/A</v>
      </c>
      <c r="J186" s="120"/>
      <c r="K186" s="113">
        <f t="shared" si="2"/>
        <v>0</v>
      </c>
      <c r="L186" s="161"/>
      <c r="M186" s="161" t="e">
        <f>Table1[[#This Row],[Amount ex GST]]</f>
        <v>#N/A</v>
      </c>
      <c r="N186" s="161"/>
      <c r="O186" s="162" t="e">
        <f>Table1[[#This Row],[Amount ex GST]]-Table1[[#This Row],[Amount]]</f>
        <v>#N/A</v>
      </c>
    </row>
    <row r="187" spans="1:15" x14ac:dyDescent="0.2">
      <c r="A187" s="118"/>
      <c r="B187" s="119"/>
      <c r="C187" s="120"/>
      <c r="D187" s="121"/>
      <c r="E187" s="114" t="e">
        <f>LOOKUP(D187,Accounts!A:A,Accounts!B:B)</f>
        <v>#N/A</v>
      </c>
      <c r="F187" s="115" t="e">
        <f>LOOKUP(Table1[[#This Row],[Account '#]],Accounts!A:A,Accounts!D:D)</f>
        <v>#N/A</v>
      </c>
      <c r="G187" s="107"/>
      <c r="H187" s="108" t="e">
        <f>IF(Table1[[#This Row],[GST?]],Table1[[#This Row],[Amount inc GST]]-Table1[[#This Row],[Amount inc GST]]/1.15,0)</f>
        <v>#N/A</v>
      </c>
      <c r="I187" s="117" t="e">
        <f>Table1[[#This Row],[Amount inc GST]]-Table1[[#This Row],[GST]]</f>
        <v>#N/A</v>
      </c>
      <c r="J187" s="120"/>
      <c r="K187" s="113">
        <f t="shared" si="2"/>
        <v>0</v>
      </c>
      <c r="L187" s="161"/>
      <c r="M187" s="161" t="e">
        <f>Table1[[#This Row],[Amount ex GST]]</f>
        <v>#N/A</v>
      </c>
      <c r="N187" s="161"/>
      <c r="O187" s="162" t="e">
        <f>Table1[[#This Row],[Amount ex GST]]-Table1[[#This Row],[Amount]]</f>
        <v>#N/A</v>
      </c>
    </row>
    <row r="188" spans="1:15" x14ac:dyDescent="0.2">
      <c r="A188" s="118"/>
      <c r="B188" s="119"/>
      <c r="C188" s="120"/>
      <c r="D188" s="121"/>
      <c r="E188" s="114" t="e">
        <f>LOOKUP(D188,Accounts!A:A,Accounts!B:B)</f>
        <v>#N/A</v>
      </c>
      <c r="F188" s="115" t="e">
        <f>LOOKUP(Table1[[#This Row],[Account '#]],Accounts!A:A,Accounts!D:D)</f>
        <v>#N/A</v>
      </c>
      <c r="G188" s="107"/>
      <c r="H188" s="108" t="e">
        <f>IF(Table1[[#This Row],[GST?]],Table1[[#This Row],[Amount inc GST]]-Table1[[#This Row],[Amount inc GST]]/1.15,0)</f>
        <v>#N/A</v>
      </c>
      <c r="I188" s="117" t="e">
        <f>Table1[[#This Row],[Amount inc GST]]-Table1[[#This Row],[GST]]</f>
        <v>#N/A</v>
      </c>
      <c r="J188" s="120"/>
      <c r="K188" s="113">
        <f t="shared" si="2"/>
        <v>0</v>
      </c>
      <c r="L188" s="161"/>
      <c r="M188" s="161" t="e">
        <f>Table1[[#This Row],[Amount ex GST]]</f>
        <v>#N/A</v>
      </c>
      <c r="N188" s="161"/>
      <c r="O188" s="162" t="e">
        <f>Table1[[#This Row],[Amount ex GST]]-Table1[[#This Row],[Amount]]</f>
        <v>#N/A</v>
      </c>
    </row>
    <row r="189" spans="1:15" x14ac:dyDescent="0.2">
      <c r="A189" s="118"/>
      <c r="B189" s="119"/>
      <c r="C189" s="120"/>
      <c r="D189" s="121"/>
      <c r="E189" s="114" t="e">
        <f>LOOKUP(D189,Accounts!A:A,Accounts!B:B)</f>
        <v>#N/A</v>
      </c>
      <c r="F189" s="115" t="e">
        <f>LOOKUP(Table1[[#This Row],[Account '#]],Accounts!A:A,Accounts!D:D)</f>
        <v>#N/A</v>
      </c>
      <c r="G189" s="107"/>
      <c r="H189" s="108" t="e">
        <f>IF(Table1[[#This Row],[GST?]],Table1[[#This Row],[Amount inc GST]]-Table1[[#This Row],[Amount inc GST]]/1.15,0)</f>
        <v>#N/A</v>
      </c>
      <c r="I189" s="117" t="e">
        <f>Table1[[#This Row],[Amount inc GST]]-Table1[[#This Row],[GST]]</f>
        <v>#N/A</v>
      </c>
      <c r="J189" s="120"/>
      <c r="K189" s="113">
        <f t="shared" si="2"/>
        <v>0</v>
      </c>
      <c r="L189" s="161"/>
      <c r="M189" s="161" t="e">
        <f>Table1[[#This Row],[Amount ex GST]]</f>
        <v>#N/A</v>
      </c>
      <c r="N189" s="161"/>
      <c r="O189" s="162" t="e">
        <f>Table1[[#This Row],[Amount ex GST]]-Table1[[#This Row],[Amount]]</f>
        <v>#N/A</v>
      </c>
    </row>
    <row r="190" spans="1:15" x14ac:dyDescent="0.2">
      <c r="A190" s="118"/>
      <c r="B190" s="119"/>
      <c r="C190" s="120"/>
      <c r="D190" s="121"/>
      <c r="E190" s="114" t="e">
        <f>LOOKUP(D190,Accounts!A:A,Accounts!B:B)</f>
        <v>#N/A</v>
      </c>
      <c r="F190" s="115" t="e">
        <f>LOOKUP(Table1[[#This Row],[Account '#]],Accounts!A:A,Accounts!D:D)</f>
        <v>#N/A</v>
      </c>
      <c r="G190" s="107"/>
      <c r="H190" s="108" t="e">
        <f>IF(Table1[[#This Row],[GST?]],Table1[[#This Row],[Amount inc GST]]-Table1[[#This Row],[Amount inc GST]]/1.15,0)</f>
        <v>#N/A</v>
      </c>
      <c r="I190" s="117" t="e">
        <f>Table1[[#This Row],[Amount inc GST]]-Table1[[#This Row],[GST]]</f>
        <v>#N/A</v>
      </c>
      <c r="J190" s="120"/>
      <c r="K190" s="113">
        <f t="shared" si="2"/>
        <v>0</v>
      </c>
      <c r="L190" s="161"/>
      <c r="M190" s="161" t="e">
        <f>Table1[[#This Row],[Amount ex GST]]</f>
        <v>#N/A</v>
      </c>
      <c r="N190" s="161"/>
      <c r="O190" s="162" t="e">
        <f>Table1[[#This Row],[Amount ex GST]]-Table1[[#This Row],[Amount]]</f>
        <v>#N/A</v>
      </c>
    </row>
    <row r="191" spans="1:15" x14ac:dyDescent="0.2">
      <c r="A191" s="118"/>
      <c r="B191" s="119"/>
      <c r="C191" s="120"/>
      <c r="D191" s="121"/>
      <c r="E191" s="114" t="e">
        <f>LOOKUP(D191,Accounts!A:A,Accounts!B:B)</f>
        <v>#N/A</v>
      </c>
      <c r="F191" s="115" t="e">
        <f>LOOKUP(Table1[[#This Row],[Account '#]],Accounts!A:A,Accounts!D:D)</f>
        <v>#N/A</v>
      </c>
      <c r="G191" s="107"/>
      <c r="H191" s="108" t="e">
        <f>IF(Table1[[#This Row],[GST?]],Table1[[#This Row],[Amount inc GST]]-Table1[[#This Row],[Amount inc GST]]/1.15,0)</f>
        <v>#N/A</v>
      </c>
      <c r="I191" s="117" t="e">
        <f>Table1[[#This Row],[Amount inc GST]]-Table1[[#This Row],[GST]]</f>
        <v>#N/A</v>
      </c>
      <c r="J191" s="120"/>
      <c r="K191" s="113">
        <f t="shared" si="2"/>
        <v>0</v>
      </c>
      <c r="L191" s="161"/>
      <c r="M191" s="161" t="e">
        <f>Table1[[#This Row],[Amount ex GST]]</f>
        <v>#N/A</v>
      </c>
      <c r="N191" s="161"/>
      <c r="O191" s="162" t="e">
        <f>Table1[[#This Row],[Amount ex GST]]-Table1[[#This Row],[Amount]]</f>
        <v>#N/A</v>
      </c>
    </row>
    <row r="192" spans="1:15" x14ac:dyDescent="0.2">
      <c r="A192" s="118"/>
      <c r="B192" s="119"/>
      <c r="C192" s="120"/>
      <c r="D192" s="121"/>
      <c r="E192" s="114" t="e">
        <f>LOOKUP(D192,Accounts!A:A,Accounts!B:B)</f>
        <v>#N/A</v>
      </c>
      <c r="F192" s="115" t="e">
        <f>LOOKUP(Table1[[#This Row],[Account '#]],Accounts!A:A,Accounts!D:D)</f>
        <v>#N/A</v>
      </c>
      <c r="G192" s="107"/>
      <c r="H192" s="108" t="e">
        <f>IF(Table1[[#This Row],[GST?]],Table1[[#This Row],[Amount inc GST]]-Table1[[#This Row],[Amount inc GST]]/1.15,0)</f>
        <v>#N/A</v>
      </c>
      <c r="I192" s="117" t="e">
        <f>Table1[[#This Row],[Amount inc GST]]-Table1[[#This Row],[GST]]</f>
        <v>#N/A</v>
      </c>
      <c r="J192" s="120"/>
      <c r="K192" s="113">
        <f t="shared" si="2"/>
        <v>0</v>
      </c>
      <c r="L192" s="161"/>
      <c r="M192" s="161" t="e">
        <f>Table1[[#This Row],[Amount ex GST]]</f>
        <v>#N/A</v>
      </c>
      <c r="N192" s="161"/>
      <c r="O192" s="162" t="e">
        <f>Table1[[#This Row],[Amount ex GST]]-Table1[[#This Row],[Amount]]</f>
        <v>#N/A</v>
      </c>
    </row>
    <row r="193" spans="1:15" x14ac:dyDescent="0.2">
      <c r="A193" s="118"/>
      <c r="B193" s="119"/>
      <c r="C193" s="120"/>
      <c r="D193" s="121"/>
      <c r="E193" s="114" t="e">
        <f>LOOKUP(D193,Accounts!A:A,Accounts!B:B)</f>
        <v>#N/A</v>
      </c>
      <c r="F193" s="115" t="e">
        <f>LOOKUP(Table1[[#This Row],[Account '#]],Accounts!A:A,Accounts!D:D)</f>
        <v>#N/A</v>
      </c>
      <c r="G193" s="107"/>
      <c r="H193" s="108" t="e">
        <f>IF(Table1[[#This Row],[GST?]],Table1[[#This Row],[Amount inc GST]]-Table1[[#This Row],[Amount inc GST]]/1.15,0)</f>
        <v>#N/A</v>
      </c>
      <c r="I193" s="117" t="e">
        <f>Table1[[#This Row],[Amount inc GST]]-Table1[[#This Row],[GST]]</f>
        <v>#N/A</v>
      </c>
      <c r="J193" s="120"/>
      <c r="K193" s="113">
        <f t="shared" si="2"/>
        <v>0</v>
      </c>
      <c r="L193" s="161"/>
      <c r="M193" s="161" t="e">
        <f>Table1[[#This Row],[Amount ex GST]]</f>
        <v>#N/A</v>
      </c>
      <c r="N193" s="161"/>
      <c r="O193" s="162" t="e">
        <f>Table1[[#This Row],[Amount ex GST]]-Table1[[#This Row],[Amount]]</f>
        <v>#N/A</v>
      </c>
    </row>
    <row r="194" spans="1:15" x14ac:dyDescent="0.2">
      <c r="A194" s="118"/>
      <c r="B194" s="119"/>
      <c r="C194" s="120"/>
      <c r="D194" s="121"/>
      <c r="E194" s="114" t="e">
        <f>LOOKUP(D194,Accounts!A:A,Accounts!B:B)</f>
        <v>#N/A</v>
      </c>
      <c r="F194" s="115" t="e">
        <f>LOOKUP(Table1[[#This Row],[Account '#]],Accounts!A:A,Accounts!D:D)</f>
        <v>#N/A</v>
      </c>
      <c r="G194" s="107"/>
      <c r="H194" s="108" t="e">
        <f>IF(Table1[[#This Row],[GST?]],Table1[[#This Row],[Amount inc GST]]-Table1[[#This Row],[Amount inc GST]]/1.15,0)</f>
        <v>#N/A</v>
      </c>
      <c r="I194" s="117" t="e">
        <f>Table1[[#This Row],[Amount inc GST]]-Table1[[#This Row],[GST]]</f>
        <v>#N/A</v>
      </c>
      <c r="J194" s="120"/>
      <c r="K194" s="113">
        <f t="shared" si="2"/>
        <v>0</v>
      </c>
      <c r="L194" s="161"/>
      <c r="M194" s="161" t="e">
        <f>Table1[[#This Row],[Amount ex GST]]</f>
        <v>#N/A</v>
      </c>
      <c r="N194" s="161"/>
      <c r="O194" s="162" t="e">
        <f>Table1[[#This Row],[Amount ex GST]]-Table1[[#This Row],[Amount]]</f>
        <v>#N/A</v>
      </c>
    </row>
    <row r="195" spans="1:15" x14ac:dyDescent="0.2">
      <c r="A195" s="118"/>
      <c r="B195" s="119"/>
      <c r="C195" s="120"/>
      <c r="D195" s="121"/>
      <c r="E195" s="114" t="e">
        <f>LOOKUP(D195,Accounts!A:A,Accounts!B:B)</f>
        <v>#N/A</v>
      </c>
      <c r="F195" s="115" t="e">
        <f>LOOKUP(Table1[[#This Row],[Account '#]],Accounts!A:A,Accounts!D:D)</f>
        <v>#N/A</v>
      </c>
      <c r="G195" s="107"/>
      <c r="H195" s="108" t="e">
        <f>IF(Table1[[#This Row],[GST?]],Table1[[#This Row],[Amount inc GST]]-Table1[[#This Row],[Amount inc GST]]/1.15,0)</f>
        <v>#N/A</v>
      </c>
      <c r="I195" s="117" t="e">
        <f>Table1[[#This Row],[Amount inc GST]]-Table1[[#This Row],[GST]]</f>
        <v>#N/A</v>
      </c>
      <c r="J195" s="120"/>
      <c r="K195" s="113">
        <f t="shared" ref="K195:K258" si="3">IF(J195="y",K194+G195,K194)</f>
        <v>0</v>
      </c>
      <c r="L195" s="161"/>
      <c r="M195" s="161" t="e">
        <f>Table1[[#This Row],[Amount ex GST]]</f>
        <v>#N/A</v>
      </c>
      <c r="N195" s="161"/>
      <c r="O195" s="162" t="e">
        <f>Table1[[#This Row],[Amount ex GST]]-Table1[[#This Row],[Amount]]</f>
        <v>#N/A</v>
      </c>
    </row>
    <row r="196" spans="1:15" x14ac:dyDescent="0.2">
      <c r="A196" s="132"/>
      <c r="B196" s="102"/>
      <c r="C196" s="120"/>
      <c r="D196" s="121"/>
      <c r="E196" s="114" t="e">
        <f>LOOKUP(D196,Accounts!A:A,Accounts!B:B)</f>
        <v>#N/A</v>
      </c>
      <c r="F196" s="115" t="e">
        <f>LOOKUP(Table1[[#This Row],[Account '#]],Accounts!A:A,Accounts!D:D)</f>
        <v>#N/A</v>
      </c>
      <c r="G196" s="107"/>
      <c r="H196" s="108" t="e">
        <f>IF(Table1[[#This Row],[GST?]],Table1[[#This Row],[Amount inc GST]]-Table1[[#This Row],[Amount inc GST]]/1.15,0)</f>
        <v>#N/A</v>
      </c>
      <c r="I196" s="116" t="e">
        <f>Table1[[#This Row],[Amount inc GST]]-Table1[[#This Row],[GST]]</f>
        <v>#N/A</v>
      </c>
      <c r="J196" s="120"/>
      <c r="K196" s="113">
        <f t="shared" si="3"/>
        <v>0</v>
      </c>
      <c r="L196" s="161"/>
      <c r="M196" s="161" t="e">
        <f>Table1[[#This Row],[Amount ex GST]]</f>
        <v>#N/A</v>
      </c>
      <c r="N196" s="161"/>
      <c r="O196" s="162" t="e">
        <f>Table1[[#This Row],[Amount ex GST]]-Table1[[#This Row],[Amount]]</f>
        <v>#N/A</v>
      </c>
    </row>
    <row r="197" spans="1:15" x14ac:dyDescent="0.2">
      <c r="A197" s="118"/>
      <c r="B197" s="131"/>
      <c r="C197" s="120"/>
      <c r="D197" s="121"/>
      <c r="E197" s="114" t="e">
        <f>LOOKUP(D197,Accounts!A:A,Accounts!B:B)</f>
        <v>#N/A</v>
      </c>
      <c r="F197" s="115" t="e">
        <f>LOOKUP(Table1[[#This Row],[Account '#]],Accounts!A:A,Accounts!D:D)</f>
        <v>#N/A</v>
      </c>
      <c r="G197" s="107"/>
      <c r="H197" s="108" t="e">
        <f>IF(Table1[[#This Row],[GST?]],Table1[[#This Row],[Amount inc GST]]-Table1[[#This Row],[Amount inc GST]]/1.15,0)</f>
        <v>#N/A</v>
      </c>
      <c r="I197" s="117" t="e">
        <f>Table1[[#This Row],[Amount inc GST]]-Table1[[#This Row],[GST]]</f>
        <v>#N/A</v>
      </c>
      <c r="J197" s="103"/>
      <c r="K197" s="113">
        <f t="shared" si="3"/>
        <v>0</v>
      </c>
      <c r="L197" s="161"/>
      <c r="M197" s="161" t="e">
        <f>Table1[[#This Row],[Amount ex GST]]</f>
        <v>#N/A</v>
      </c>
      <c r="N197" s="161"/>
      <c r="O197" s="162" t="e">
        <f>Table1[[#This Row],[Amount ex GST]]-Table1[[#This Row],[Amount]]</f>
        <v>#N/A</v>
      </c>
    </row>
    <row r="198" spans="1:15" x14ac:dyDescent="0.2">
      <c r="A198" s="118"/>
      <c r="B198" s="131"/>
      <c r="C198" s="120"/>
      <c r="D198" s="121"/>
      <c r="E198" s="114" t="e">
        <f>LOOKUP(D198,Accounts!A:A,Accounts!B:B)</f>
        <v>#N/A</v>
      </c>
      <c r="F198" s="115" t="e">
        <f>LOOKUP(Table1[[#This Row],[Account '#]],Accounts!A:A,Accounts!D:D)</f>
        <v>#N/A</v>
      </c>
      <c r="G198" s="107"/>
      <c r="H198" s="108" t="e">
        <f>IF(Table1[[#This Row],[GST?]],Table1[[#This Row],[Amount inc GST]]-Table1[[#This Row],[Amount inc GST]]/1.15,0)</f>
        <v>#N/A</v>
      </c>
      <c r="I198" s="117" t="e">
        <f>Table1[[#This Row],[Amount inc GST]]-Table1[[#This Row],[GST]]</f>
        <v>#N/A</v>
      </c>
      <c r="J198" s="103"/>
      <c r="K198" s="113">
        <f t="shared" si="3"/>
        <v>0</v>
      </c>
      <c r="L198" s="161"/>
      <c r="M198" s="161" t="e">
        <f>Table1[[#This Row],[Amount ex GST]]</f>
        <v>#N/A</v>
      </c>
      <c r="N198" s="161"/>
      <c r="O198" s="162" t="e">
        <f>Table1[[#This Row],[Amount ex GST]]-Table1[[#This Row],[Amount]]</f>
        <v>#N/A</v>
      </c>
    </row>
    <row r="199" spans="1:15" x14ac:dyDescent="0.2">
      <c r="A199" s="118"/>
      <c r="B199" s="131"/>
      <c r="C199" s="120"/>
      <c r="D199" s="121"/>
      <c r="E199" s="114" t="e">
        <f>LOOKUP(D199,Accounts!A:A,Accounts!B:B)</f>
        <v>#N/A</v>
      </c>
      <c r="F199" s="115" t="e">
        <f>LOOKUP(Table1[[#This Row],[Account '#]],Accounts!A:A,Accounts!D:D)</f>
        <v>#N/A</v>
      </c>
      <c r="G199" s="107"/>
      <c r="H199" s="108" t="e">
        <f>IF(Table1[[#This Row],[GST?]],Table1[[#This Row],[Amount inc GST]]-Table1[[#This Row],[Amount inc GST]]/1.15,0)</f>
        <v>#N/A</v>
      </c>
      <c r="I199" s="117" t="e">
        <f>Table1[[#This Row],[Amount inc GST]]-Table1[[#This Row],[GST]]</f>
        <v>#N/A</v>
      </c>
      <c r="J199" s="103"/>
      <c r="K199" s="113">
        <f t="shared" si="3"/>
        <v>0</v>
      </c>
      <c r="L199" s="161"/>
      <c r="M199" s="161" t="e">
        <f>Table1[[#This Row],[Amount ex GST]]</f>
        <v>#N/A</v>
      </c>
      <c r="N199" s="161"/>
      <c r="O199" s="162" t="e">
        <f>Table1[[#This Row],[Amount ex GST]]-Table1[[#This Row],[Amount]]</f>
        <v>#N/A</v>
      </c>
    </row>
    <row r="200" spans="1:15" x14ac:dyDescent="0.2">
      <c r="A200" s="118"/>
      <c r="B200" s="131"/>
      <c r="C200" s="120"/>
      <c r="D200" s="121"/>
      <c r="E200" s="114" t="e">
        <f>LOOKUP(D200,Accounts!A:A,Accounts!B:B)</f>
        <v>#N/A</v>
      </c>
      <c r="F200" s="115" t="e">
        <f>LOOKUP(Table1[[#This Row],[Account '#]],Accounts!A:A,Accounts!D:D)</f>
        <v>#N/A</v>
      </c>
      <c r="G200" s="107"/>
      <c r="H200" s="108" t="e">
        <f>IF(Table1[[#This Row],[GST?]],Table1[[#This Row],[Amount inc GST]]-Table1[[#This Row],[Amount inc GST]]/1.15,0)</f>
        <v>#N/A</v>
      </c>
      <c r="I200" s="117" t="e">
        <f>Table1[[#This Row],[Amount inc GST]]-Table1[[#This Row],[GST]]</f>
        <v>#N/A</v>
      </c>
      <c r="J200" s="103"/>
      <c r="K200" s="113">
        <f t="shared" si="3"/>
        <v>0</v>
      </c>
      <c r="L200" s="161"/>
      <c r="M200" s="161" t="e">
        <f>Table1[[#This Row],[Amount ex GST]]</f>
        <v>#N/A</v>
      </c>
      <c r="N200" s="161"/>
      <c r="O200" s="162" t="e">
        <f>Table1[[#This Row],[Amount ex GST]]-Table1[[#This Row],[Amount]]</f>
        <v>#N/A</v>
      </c>
    </row>
    <row r="201" spans="1:15" x14ac:dyDescent="0.2">
      <c r="A201" s="118"/>
      <c r="B201" s="131"/>
      <c r="C201" s="120"/>
      <c r="D201" s="121"/>
      <c r="E201" s="114" t="e">
        <f>LOOKUP(D201,Accounts!A:A,Accounts!B:B)</f>
        <v>#N/A</v>
      </c>
      <c r="F201" s="115" t="e">
        <f>LOOKUP(Table1[[#This Row],[Account '#]],Accounts!A:A,Accounts!D:D)</f>
        <v>#N/A</v>
      </c>
      <c r="G201" s="107"/>
      <c r="H201" s="108" t="e">
        <f>IF(Table1[[#This Row],[GST?]],Table1[[#This Row],[Amount inc GST]]-Table1[[#This Row],[Amount inc GST]]/1.15,0)</f>
        <v>#N/A</v>
      </c>
      <c r="I201" s="117" t="e">
        <f>Table1[[#This Row],[Amount inc GST]]-Table1[[#This Row],[GST]]</f>
        <v>#N/A</v>
      </c>
      <c r="J201" s="103"/>
      <c r="K201" s="113">
        <f t="shared" si="3"/>
        <v>0</v>
      </c>
      <c r="L201" s="161"/>
      <c r="M201" s="161" t="e">
        <f>Table1[[#This Row],[Amount ex GST]]</f>
        <v>#N/A</v>
      </c>
      <c r="N201" s="161"/>
      <c r="O201" s="162" t="e">
        <f>Table1[[#This Row],[Amount ex GST]]-Table1[[#This Row],[Amount]]</f>
        <v>#N/A</v>
      </c>
    </row>
    <row r="202" spans="1:15" x14ac:dyDescent="0.2">
      <c r="A202" s="118"/>
      <c r="B202" s="131"/>
      <c r="C202" s="120"/>
      <c r="D202" s="121"/>
      <c r="E202" s="114" t="e">
        <f>LOOKUP(D202,Accounts!A:A,Accounts!B:B)</f>
        <v>#N/A</v>
      </c>
      <c r="F202" s="115" t="e">
        <f>LOOKUP(Table1[[#This Row],[Account '#]],Accounts!A:A,Accounts!D:D)</f>
        <v>#N/A</v>
      </c>
      <c r="G202" s="107"/>
      <c r="H202" s="108" t="e">
        <f>IF(Table1[[#This Row],[GST?]],Table1[[#This Row],[Amount inc GST]]-Table1[[#This Row],[Amount inc GST]]/1.15,0)</f>
        <v>#N/A</v>
      </c>
      <c r="I202" s="117" t="e">
        <f>Table1[[#This Row],[Amount inc GST]]-Table1[[#This Row],[GST]]</f>
        <v>#N/A</v>
      </c>
      <c r="J202" s="103"/>
      <c r="K202" s="113">
        <f t="shared" si="3"/>
        <v>0</v>
      </c>
      <c r="L202" s="161"/>
      <c r="M202" s="161" t="e">
        <f>Table1[[#This Row],[Amount ex GST]]</f>
        <v>#N/A</v>
      </c>
      <c r="N202" s="161"/>
      <c r="O202" s="162" t="e">
        <f>Table1[[#This Row],[Amount ex GST]]-Table1[[#This Row],[Amount]]</f>
        <v>#N/A</v>
      </c>
    </row>
    <row r="203" spans="1:15" x14ac:dyDescent="0.2">
      <c r="A203" s="118"/>
      <c r="B203" s="131"/>
      <c r="C203" s="120"/>
      <c r="D203" s="121"/>
      <c r="E203" s="114" t="e">
        <f>LOOKUP(D203,Accounts!A:A,Accounts!B:B)</f>
        <v>#N/A</v>
      </c>
      <c r="F203" s="115" t="e">
        <f>LOOKUP(Table1[[#This Row],[Account '#]],Accounts!A:A,Accounts!D:D)</f>
        <v>#N/A</v>
      </c>
      <c r="G203" s="107"/>
      <c r="H203" s="108" t="e">
        <f>IF(Table1[[#This Row],[GST?]],Table1[[#This Row],[Amount inc GST]]-Table1[[#This Row],[Amount inc GST]]/1.15,0)</f>
        <v>#N/A</v>
      </c>
      <c r="I203" s="117" t="e">
        <f>Table1[[#This Row],[Amount inc GST]]-Table1[[#This Row],[GST]]</f>
        <v>#N/A</v>
      </c>
      <c r="J203" s="103"/>
      <c r="K203" s="113">
        <f t="shared" si="3"/>
        <v>0</v>
      </c>
      <c r="L203" s="161"/>
      <c r="M203" s="161" t="e">
        <f>Table1[[#This Row],[Amount ex GST]]</f>
        <v>#N/A</v>
      </c>
      <c r="N203" s="161"/>
      <c r="O203" s="162" t="e">
        <f>Table1[[#This Row],[Amount ex GST]]-Table1[[#This Row],[Amount]]</f>
        <v>#N/A</v>
      </c>
    </row>
    <row r="204" spans="1:15" x14ac:dyDescent="0.2">
      <c r="A204" s="118"/>
      <c r="B204" s="131"/>
      <c r="C204" s="120"/>
      <c r="D204" s="121"/>
      <c r="E204" s="114" t="e">
        <f>LOOKUP(D204,Accounts!A:A,Accounts!B:B)</f>
        <v>#N/A</v>
      </c>
      <c r="F204" s="115" t="e">
        <f>LOOKUP(Table1[[#This Row],[Account '#]],Accounts!A:A,Accounts!D:D)</f>
        <v>#N/A</v>
      </c>
      <c r="G204" s="107"/>
      <c r="H204" s="108" t="e">
        <f>IF(Table1[[#This Row],[GST?]],Table1[[#This Row],[Amount inc GST]]-Table1[[#This Row],[Amount inc GST]]/1.15,0)</f>
        <v>#N/A</v>
      </c>
      <c r="I204" s="117" t="e">
        <f>Table1[[#This Row],[Amount inc GST]]-Table1[[#This Row],[GST]]</f>
        <v>#N/A</v>
      </c>
      <c r="J204" s="103"/>
      <c r="K204" s="113">
        <f t="shared" si="3"/>
        <v>0</v>
      </c>
      <c r="L204" s="161"/>
      <c r="M204" s="161" t="e">
        <f>Table1[[#This Row],[Amount ex GST]]</f>
        <v>#N/A</v>
      </c>
      <c r="N204" s="161"/>
      <c r="O204" s="162" t="e">
        <f>Table1[[#This Row],[Amount ex GST]]-Table1[[#This Row],[Amount]]</f>
        <v>#N/A</v>
      </c>
    </row>
    <row r="205" spans="1:15" x14ac:dyDescent="0.2">
      <c r="A205" s="118"/>
      <c r="B205" s="131"/>
      <c r="C205" s="120"/>
      <c r="D205" s="121"/>
      <c r="E205" s="114" t="e">
        <f>LOOKUP(D205,Accounts!A:A,Accounts!B:B)</f>
        <v>#N/A</v>
      </c>
      <c r="F205" s="115" t="e">
        <f>LOOKUP(Table1[[#This Row],[Account '#]],Accounts!A:A,Accounts!D:D)</f>
        <v>#N/A</v>
      </c>
      <c r="G205" s="107"/>
      <c r="H205" s="108" t="e">
        <f>IF(Table1[[#This Row],[GST?]],Table1[[#This Row],[Amount inc GST]]-Table1[[#This Row],[Amount inc GST]]/1.15,0)</f>
        <v>#N/A</v>
      </c>
      <c r="I205" s="117" t="e">
        <f>Table1[[#This Row],[Amount inc GST]]-Table1[[#This Row],[GST]]</f>
        <v>#N/A</v>
      </c>
      <c r="J205" s="103"/>
      <c r="K205" s="113">
        <f t="shared" si="3"/>
        <v>0</v>
      </c>
      <c r="L205" s="161"/>
      <c r="M205" s="161" t="e">
        <f>Table1[[#This Row],[Amount ex GST]]</f>
        <v>#N/A</v>
      </c>
      <c r="N205" s="161"/>
      <c r="O205" s="162" t="e">
        <f>Table1[[#This Row],[Amount ex GST]]-Table1[[#This Row],[Amount]]</f>
        <v>#N/A</v>
      </c>
    </row>
    <row r="206" spans="1:15" x14ac:dyDescent="0.2">
      <c r="A206" s="118"/>
      <c r="B206" s="131"/>
      <c r="C206" s="120"/>
      <c r="D206" s="121"/>
      <c r="E206" s="114" t="e">
        <f>LOOKUP(D206,Accounts!A:A,Accounts!B:B)</f>
        <v>#N/A</v>
      </c>
      <c r="F206" s="115" t="e">
        <f>LOOKUP(Table1[[#This Row],[Account '#]],Accounts!A:A,Accounts!D:D)</f>
        <v>#N/A</v>
      </c>
      <c r="G206" s="107"/>
      <c r="H206" s="108" t="e">
        <f>IF(Table1[[#This Row],[GST?]],Table1[[#This Row],[Amount inc GST]]-Table1[[#This Row],[Amount inc GST]]/1.15,0)</f>
        <v>#N/A</v>
      </c>
      <c r="I206" s="117" t="e">
        <f>Table1[[#This Row],[Amount inc GST]]-Table1[[#This Row],[GST]]</f>
        <v>#N/A</v>
      </c>
      <c r="J206" s="103"/>
      <c r="K206" s="113">
        <f t="shared" si="3"/>
        <v>0</v>
      </c>
      <c r="L206" s="161"/>
      <c r="M206" s="161" t="e">
        <f>Table1[[#This Row],[Amount ex GST]]</f>
        <v>#N/A</v>
      </c>
      <c r="N206" s="161"/>
      <c r="O206" s="162" t="e">
        <f>Table1[[#This Row],[Amount ex GST]]-Table1[[#This Row],[Amount]]</f>
        <v>#N/A</v>
      </c>
    </row>
    <row r="207" spans="1:15" x14ac:dyDescent="0.2">
      <c r="A207" s="118"/>
      <c r="B207" s="131"/>
      <c r="C207" s="120"/>
      <c r="D207" s="121"/>
      <c r="E207" s="114" t="e">
        <f>LOOKUP(D207,Accounts!A:A,Accounts!B:B)</f>
        <v>#N/A</v>
      </c>
      <c r="F207" s="115" t="e">
        <f>LOOKUP(Table1[[#This Row],[Account '#]],Accounts!A:A,Accounts!D:D)</f>
        <v>#N/A</v>
      </c>
      <c r="G207" s="107"/>
      <c r="H207" s="108" t="e">
        <f>IF(Table1[[#This Row],[GST?]],Table1[[#This Row],[Amount inc GST]]-Table1[[#This Row],[Amount inc GST]]/1.15,0)</f>
        <v>#N/A</v>
      </c>
      <c r="I207" s="117" t="e">
        <f>Table1[[#This Row],[Amount inc GST]]-Table1[[#This Row],[GST]]</f>
        <v>#N/A</v>
      </c>
      <c r="J207" s="103"/>
      <c r="K207" s="113">
        <f t="shared" si="3"/>
        <v>0</v>
      </c>
      <c r="L207" s="161"/>
      <c r="M207" s="161" t="e">
        <f>Table1[[#This Row],[Amount ex GST]]</f>
        <v>#N/A</v>
      </c>
      <c r="N207" s="161"/>
      <c r="O207" s="162" t="e">
        <f>Table1[[#This Row],[Amount ex GST]]-Table1[[#This Row],[Amount]]</f>
        <v>#N/A</v>
      </c>
    </row>
    <row r="208" spans="1:15" x14ac:dyDescent="0.2">
      <c r="A208" s="118"/>
      <c r="B208" s="131"/>
      <c r="C208" s="120"/>
      <c r="D208" s="121"/>
      <c r="E208" s="114" t="e">
        <f>LOOKUP(D208,Accounts!A:A,Accounts!B:B)</f>
        <v>#N/A</v>
      </c>
      <c r="F208" s="115" t="e">
        <f>LOOKUP(Table1[[#This Row],[Account '#]],Accounts!A:A,Accounts!D:D)</f>
        <v>#N/A</v>
      </c>
      <c r="G208" s="107"/>
      <c r="H208" s="108" t="e">
        <f>IF(Table1[[#This Row],[GST?]],Table1[[#This Row],[Amount inc GST]]-Table1[[#This Row],[Amount inc GST]]/1.15,0)</f>
        <v>#N/A</v>
      </c>
      <c r="I208" s="117" t="e">
        <f>Table1[[#This Row],[Amount inc GST]]-Table1[[#This Row],[GST]]</f>
        <v>#N/A</v>
      </c>
      <c r="J208" s="103"/>
      <c r="K208" s="113">
        <f t="shared" si="3"/>
        <v>0</v>
      </c>
      <c r="L208" s="161"/>
      <c r="M208" s="161" t="e">
        <f>Table1[[#This Row],[Amount ex GST]]</f>
        <v>#N/A</v>
      </c>
      <c r="N208" s="161"/>
      <c r="O208" s="162" t="e">
        <f>Table1[[#This Row],[Amount ex GST]]-Table1[[#This Row],[Amount]]</f>
        <v>#N/A</v>
      </c>
    </row>
    <row r="209" spans="1:15" x14ac:dyDescent="0.2">
      <c r="A209" s="118"/>
      <c r="B209" s="131"/>
      <c r="C209" s="120"/>
      <c r="D209" s="121"/>
      <c r="E209" s="114" t="e">
        <f>LOOKUP(D209,Accounts!A:A,Accounts!B:B)</f>
        <v>#N/A</v>
      </c>
      <c r="F209" s="115" t="e">
        <f>LOOKUP(Table1[[#This Row],[Account '#]],Accounts!A:A,Accounts!D:D)</f>
        <v>#N/A</v>
      </c>
      <c r="G209" s="107"/>
      <c r="H209" s="108" t="e">
        <f>IF(Table1[[#This Row],[GST?]],Table1[[#This Row],[Amount inc GST]]-Table1[[#This Row],[Amount inc GST]]/1.15,0)</f>
        <v>#N/A</v>
      </c>
      <c r="I209" s="117" t="e">
        <f>Table1[[#This Row],[Amount inc GST]]-Table1[[#This Row],[GST]]</f>
        <v>#N/A</v>
      </c>
      <c r="J209" s="103"/>
      <c r="K209" s="113">
        <f t="shared" si="3"/>
        <v>0</v>
      </c>
      <c r="L209" s="161"/>
      <c r="M209" s="161" t="e">
        <f>Table1[[#This Row],[Amount ex GST]]</f>
        <v>#N/A</v>
      </c>
      <c r="N209" s="161"/>
      <c r="O209" s="162" t="e">
        <f>Table1[[#This Row],[Amount ex GST]]-Table1[[#This Row],[Amount]]</f>
        <v>#N/A</v>
      </c>
    </row>
    <row r="210" spans="1:15" x14ac:dyDescent="0.2">
      <c r="A210" s="118"/>
      <c r="B210" s="131"/>
      <c r="C210" s="120"/>
      <c r="D210" s="121"/>
      <c r="E210" s="114" t="e">
        <f>LOOKUP(D210,Accounts!A:A,Accounts!B:B)</f>
        <v>#N/A</v>
      </c>
      <c r="F210" s="115" t="e">
        <f>LOOKUP(Table1[[#This Row],[Account '#]],Accounts!A:A,Accounts!D:D)</f>
        <v>#N/A</v>
      </c>
      <c r="G210" s="107"/>
      <c r="H210" s="108" t="e">
        <f>IF(Table1[[#This Row],[GST?]],Table1[[#This Row],[Amount inc GST]]-Table1[[#This Row],[Amount inc GST]]/1.15,0)</f>
        <v>#N/A</v>
      </c>
      <c r="I210" s="117" t="e">
        <f>Table1[[#This Row],[Amount inc GST]]-Table1[[#This Row],[GST]]</f>
        <v>#N/A</v>
      </c>
      <c r="J210" s="103"/>
      <c r="K210" s="113">
        <f t="shared" si="3"/>
        <v>0</v>
      </c>
      <c r="L210" s="161"/>
      <c r="M210" s="161" t="e">
        <f>Table1[[#This Row],[Amount ex GST]]</f>
        <v>#N/A</v>
      </c>
      <c r="N210" s="161"/>
      <c r="O210" s="162" t="e">
        <f>Table1[[#This Row],[Amount ex GST]]-Table1[[#This Row],[Amount]]</f>
        <v>#N/A</v>
      </c>
    </row>
    <row r="211" spans="1:15" x14ac:dyDescent="0.2">
      <c r="A211" s="118"/>
      <c r="B211" s="131"/>
      <c r="C211" s="120"/>
      <c r="D211" s="121"/>
      <c r="E211" s="114" t="e">
        <f>LOOKUP(D211,Accounts!A:A,Accounts!B:B)</f>
        <v>#N/A</v>
      </c>
      <c r="F211" s="115" t="e">
        <f>LOOKUP(Table1[[#This Row],[Account '#]],Accounts!A:A,Accounts!D:D)</f>
        <v>#N/A</v>
      </c>
      <c r="G211" s="107"/>
      <c r="H211" s="108" t="e">
        <f>IF(Table1[[#This Row],[GST?]],Table1[[#This Row],[Amount inc GST]]-Table1[[#This Row],[Amount inc GST]]/1.15,0)</f>
        <v>#N/A</v>
      </c>
      <c r="I211" s="117" t="e">
        <f>Table1[[#This Row],[Amount inc GST]]-Table1[[#This Row],[GST]]</f>
        <v>#N/A</v>
      </c>
      <c r="J211" s="103"/>
      <c r="K211" s="113">
        <f t="shared" si="3"/>
        <v>0</v>
      </c>
      <c r="L211" s="161"/>
      <c r="M211" s="161" t="e">
        <f>Table1[[#This Row],[Amount ex GST]]</f>
        <v>#N/A</v>
      </c>
      <c r="N211" s="161"/>
      <c r="O211" s="162" t="e">
        <f>Table1[[#This Row],[Amount ex GST]]-Table1[[#This Row],[Amount]]</f>
        <v>#N/A</v>
      </c>
    </row>
    <row r="212" spans="1:15" x14ac:dyDescent="0.2">
      <c r="A212" s="118"/>
      <c r="B212" s="131"/>
      <c r="C212" s="120"/>
      <c r="D212" s="121"/>
      <c r="E212" s="114" t="e">
        <f>LOOKUP(D212,Accounts!A:A,Accounts!B:B)</f>
        <v>#N/A</v>
      </c>
      <c r="F212" s="115" t="e">
        <f>LOOKUP(Table1[[#This Row],[Account '#]],Accounts!A:A,Accounts!D:D)</f>
        <v>#N/A</v>
      </c>
      <c r="G212" s="107"/>
      <c r="H212" s="108" t="e">
        <f>IF(Table1[[#This Row],[GST?]],Table1[[#This Row],[Amount inc GST]]-Table1[[#This Row],[Amount inc GST]]/1.15,0)</f>
        <v>#N/A</v>
      </c>
      <c r="I212" s="117" t="e">
        <f>Table1[[#This Row],[Amount inc GST]]-Table1[[#This Row],[GST]]</f>
        <v>#N/A</v>
      </c>
      <c r="J212" s="103"/>
      <c r="K212" s="113">
        <f t="shared" si="3"/>
        <v>0</v>
      </c>
      <c r="L212" s="161"/>
      <c r="M212" s="161" t="e">
        <f>Table1[[#This Row],[Amount ex GST]]</f>
        <v>#N/A</v>
      </c>
      <c r="N212" s="161"/>
      <c r="O212" s="162" t="e">
        <f>Table1[[#This Row],[Amount ex GST]]-Table1[[#This Row],[Amount]]</f>
        <v>#N/A</v>
      </c>
    </row>
    <row r="213" spans="1:15" x14ac:dyDescent="0.2">
      <c r="A213" s="118"/>
      <c r="B213" s="131"/>
      <c r="C213" s="120"/>
      <c r="D213" s="121"/>
      <c r="E213" s="114" t="e">
        <f>LOOKUP(D213,Accounts!A:A,Accounts!B:B)</f>
        <v>#N/A</v>
      </c>
      <c r="F213" s="115" t="e">
        <f>LOOKUP(Table1[[#This Row],[Account '#]],Accounts!A:A,Accounts!D:D)</f>
        <v>#N/A</v>
      </c>
      <c r="G213" s="107"/>
      <c r="H213" s="108" t="e">
        <f>IF(Table1[[#This Row],[GST?]],Table1[[#This Row],[Amount inc GST]]-Table1[[#This Row],[Amount inc GST]]/1.15,0)</f>
        <v>#N/A</v>
      </c>
      <c r="I213" s="117" t="e">
        <f>Table1[[#This Row],[Amount inc GST]]-Table1[[#This Row],[GST]]</f>
        <v>#N/A</v>
      </c>
      <c r="J213" s="103"/>
      <c r="K213" s="113">
        <f t="shared" si="3"/>
        <v>0</v>
      </c>
      <c r="L213" s="161"/>
      <c r="M213" s="161" t="e">
        <f>Table1[[#This Row],[Amount ex GST]]</f>
        <v>#N/A</v>
      </c>
      <c r="N213" s="161"/>
      <c r="O213" s="162" t="e">
        <f>Table1[[#This Row],[Amount ex GST]]-Table1[[#This Row],[Amount]]</f>
        <v>#N/A</v>
      </c>
    </row>
    <row r="214" spans="1:15" x14ac:dyDescent="0.2">
      <c r="A214" s="118"/>
      <c r="B214" s="131"/>
      <c r="C214" s="120"/>
      <c r="D214" s="121"/>
      <c r="E214" s="114" t="e">
        <f>LOOKUP(D214,Accounts!A:A,Accounts!B:B)</f>
        <v>#N/A</v>
      </c>
      <c r="F214" s="115" t="e">
        <f>LOOKUP(Table1[[#This Row],[Account '#]],Accounts!A:A,Accounts!D:D)</f>
        <v>#N/A</v>
      </c>
      <c r="G214" s="107"/>
      <c r="H214" s="108" t="e">
        <f>IF(Table1[[#This Row],[GST?]],Table1[[#This Row],[Amount inc GST]]-Table1[[#This Row],[Amount inc GST]]/1.15,0)</f>
        <v>#N/A</v>
      </c>
      <c r="I214" s="117" t="e">
        <f>Table1[[#This Row],[Amount inc GST]]-Table1[[#This Row],[GST]]</f>
        <v>#N/A</v>
      </c>
      <c r="J214" s="103"/>
      <c r="K214" s="113">
        <f t="shared" si="3"/>
        <v>0</v>
      </c>
      <c r="L214" s="161"/>
      <c r="M214" s="161" t="e">
        <f>Table1[[#This Row],[Amount ex GST]]</f>
        <v>#N/A</v>
      </c>
      <c r="N214" s="161"/>
      <c r="O214" s="162" t="e">
        <f>Table1[[#This Row],[Amount ex GST]]-Table1[[#This Row],[Amount]]</f>
        <v>#N/A</v>
      </c>
    </row>
    <row r="215" spans="1:15" x14ac:dyDescent="0.2">
      <c r="A215" s="118"/>
      <c r="B215" s="131"/>
      <c r="C215" s="120"/>
      <c r="D215" s="121"/>
      <c r="E215" s="114" t="e">
        <f>LOOKUP(D215,Accounts!A:A,Accounts!B:B)</f>
        <v>#N/A</v>
      </c>
      <c r="F215" s="115" t="e">
        <f>LOOKUP(Table1[[#This Row],[Account '#]],Accounts!A:A,Accounts!D:D)</f>
        <v>#N/A</v>
      </c>
      <c r="G215" s="107"/>
      <c r="H215" s="108" t="e">
        <f>IF(Table1[[#This Row],[GST?]],Table1[[#This Row],[Amount inc GST]]-Table1[[#This Row],[Amount inc GST]]/1.15,0)</f>
        <v>#N/A</v>
      </c>
      <c r="I215" s="117" t="e">
        <f>Table1[[#This Row],[Amount inc GST]]-Table1[[#This Row],[GST]]</f>
        <v>#N/A</v>
      </c>
      <c r="J215" s="103"/>
      <c r="K215" s="113">
        <f t="shared" si="3"/>
        <v>0</v>
      </c>
      <c r="L215" s="161"/>
      <c r="M215" s="161" t="e">
        <f>Table1[[#This Row],[Amount ex GST]]</f>
        <v>#N/A</v>
      </c>
      <c r="N215" s="161"/>
      <c r="O215" s="162" t="e">
        <f>Table1[[#This Row],[Amount ex GST]]-Table1[[#This Row],[Amount]]</f>
        <v>#N/A</v>
      </c>
    </row>
    <row r="216" spans="1:15" x14ac:dyDescent="0.2">
      <c r="A216" s="118"/>
      <c r="B216" s="131"/>
      <c r="C216" s="120"/>
      <c r="D216" s="121"/>
      <c r="E216" s="114" t="e">
        <f>LOOKUP(D216,Accounts!A:A,Accounts!B:B)</f>
        <v>#N/A</v>
      </c>
      <c r="F216" s="115" t="e">
        <f>LOOKUP(Table1[[#This Row],[Account '#]],Accounts!A:A,Accounts!D:D)</f>
        <v>#N/A</v>
      </c>
      <c r="G216" s="107"/>
      <c r="H216" s="108" t="e">
        <f>IF(Table1[[#This Row],[GST?]],Table1[[#This Row],[Amount inc GST]]-Table1[[#This Row],[Amount inc GST]]/1.15,0)</f>
        <v>#N/A</v>
      </c>
      <c r="I216" s="117" t="e">
        <f>Table1[[#This Row],[Amount inc GST]]-Table1[[#This Row],[GST]]</f>
        <v>#N/A</v>
      </c>
      <c r="J216" s="103"/>
      <c r="K216" s="113">
        <f t="shared" si="3"/>
        <v>0</v>
      </c>
      <c r="L216" s="161"/>
      <c r="M216" s="161" t="e">
        <f>Table1[[#This Row],[Amount ex GST]]</f>
        <v>#N/A</v>
      </c>
      <c r="N216" s="161"/>
      <c r="O216" s="162" t="e">
        <f>Table1[[#This Row],[Amount ex GST]]-Table1[[#This Row],[Amount]]</f>
        <v>#N/A</v>
      </c>
    </row>
    <row r="217" spans="1:15" x14ac:dyDescent="0.2">
      <c r="A217" s="118"/>
      <c r="B217" s="119"/>
      <c r="C217" s="120"/>
      <c r="D217" s="121"/>
      <c r="E217" s="114" t="e">
        <f>LOOKUP(D217,Accounts!A:A,Accounts!B:B)</f>
        <v>#N/A</v>
      </c>
      <c r="F217" s="115" t="e">
        <f>LOOKUP(Table1[[#This Row],[Account '#]],Accounts!A:A,Accounts!D:D)</f>
        <v>#N/A</v>
      </c>
      <c r="G217" s="107"/>
      <c r="H217" s="108" t="e">
        <f>IF(Table1[[#This Row],[GST?]],Table1[[#This Row],[Amount inc GST]]-Table1[[#This Row],[Amount inc GST]]/1.15,0)</f>
        <v>#N/A</v>
      </c>
      <c r="I217" s="117" t="e">
        <f>Table1[[#This Row],[Amount inc GST]]-Table1[[#This Row],[GST]]</f>
        <v>#N/A</v>
      </c>
      <c r="J217" s="120"/>
      <c r="K217" s="113">
        <f t="shared" si="3"/>
        <v>0</v>
      </c>
      <c r="L217" s="161"/>
      <c r="M217" s="161" t="e">
        <f>Table1[[#This Row],[Amount ex GST]]</f>
        <v>#N/A</v>
      </c>
      <c r="N217" s="161"/>
      <c r="O217" s="162" t="e">
        <f>Table1[[#This Row],[Amount ex GST]]-Table1[[#This Row],[Amount]]</f>
        <v>#N/A</v>
      </c>
    </row>
    <row r="218" spans="1:15" x14ac:dyDescent="0.2">
      <c r="A218" s="118"/>
      <c r="B218" s="119"/>
      <c r="C218" s="120"/>
      <c r="D218" s="121"/>
      <c r="E218" s="114" t="e">
        <f>LOOKUP(D218,Accounts!A:A,Accounts!B:B)</f>
        <v>#N/A</v>
      </c>
      <c r="F218" s="115" t="e">
        <f>LOOKUP(Table1[[#This Row],[Account '#]],Accounts!A:A,Accounts!D:D)</f>
        <v>#N/A</v>
      </c>
      <c r="G218" s="107"/>
      <c r="H218" s="108" t="e">
        <f>IF(Table1[[#This Row],[GST?]],Table1[[#This Row],[Amount inc GST]]-Table1[[#This Row],[Amount inc GST]]/1.15,0)</f>
        <v>#N/A</v>
      </c>
      <c r="I218" s="117" t="e">
        <f>Table1[[#This Row],[Amount inc GST]]-Table1[[#This Row],[GST]]</f>
        <v>#N/A</v>
      </c>
      <c r="J218" s="120"/>
      <c r="K218" s="113">
        <f t="shared" si="3"/>
        <v>0</v>
      </c>
      <c r="L218" s="161"/>
      <c r="M218" s="161" t="e">
        <f>Table1[[#This Row],[Amount ex GST]]</f>
        <v>#N/A</v>
      </c>
      <c r="N218" s="161"/>
      <c r="O218" s="162" t="e">
        <f>Table1[[#This Row],[Amount ex GST]]-Table1[[#This Row],[Amount]]</f>
        <v>#N/A</v>
      </c>
    </row>
    <row r="219" spans="1:15" x14ac:dyDescent="0.2">
      <c r="A219" s="118"/>
      <c r="B219" s="119"/>
      <c r="C219" s="120"/>
      <c r="D219" s="121"/>
      <c r="E219" s="114" t="e">
        <f>LOOKUP(D219,Accounts!A:A,Accounts!B:B)</f>
        <v>#N/A</v>
      </c>
      <c r="F219" s="115" t="e">
        <f>LOOKUP(Table1[[#This Row],[Account '#]],Accounts!A:A,Accounts!D:D)</f>
        <v>#N/A</v>
      </c>
      <c r="G219" s="107"/>
      <c r="H219" s="108" t="e">
        <f>IF(Table1[[#This Row],[GST?]],Table1[[#This Row],[Amount inc GST]]-Table1[[#This Row],[Amount inc GST]]/1.15,0)</f>
        <v>#N/A</v>
      </c>
      <c r="I219" s="117" t="e">
        <f>Table1[[#This Row],[Amount inc GST]]-Table1[[#This Row],[GST]]</f>
        <v>#N/A</v>
      </c>
      <c r="J219" s="120"/>
      <c r="K219" s="113">
        <f t="shared" si="3"/>
        <v>0</v>
      </c>
      <c r="L219" s="161"/>
      <c r="M219" s="161" t="e">
        <f>Table1[[#This Row],[Amount ex GST]]</f>
        <v>#N/A</v>
      </c>
      <c r="N219" s="161"/>
      <c r="O219" s="162" t="e">
        <f>Table1[[#This Row],[Amount ex GST]]-Table1[[#This Row],[Amount]]</f>
        <v>#N/A</v>
      </c>
    </row>
    <row r="220" spans="1:15" x14ac:dyDescent="0.2">
      <c r="A220" s="118"/>
      <c r="B220" s="119"/>
      <c r="C220" s="120"/>
      <c r="D220" s="121"/>
      <c r="E220" s="114" t="e">
        <f>LOOKUP(D220,Accounts!A:A,Accounts!B:B)</f>
        <v>#N/A</v>
      </c>
      <c r="F220" s="115" t="e">
        <f>LOOKUP(Table1[[#This Row],[Account '#]],Accounts!A:A,Accounts!D:D)</f>
        <v>#N/A</v>
      </c>
      <c r="G220" s="107"/>
      <c r="H220" s="108" t="e">
        <f>IF(Table1[[#This Row],[GST?]],Table1[[#This Row],[Amount inc GST]]-Table1[[#This Row],[Amount inc GST]]/1.15,0)</f>
        <v>#N/A</v>
      </c>
      <c r="I220" s="117" t="e">
        <f>Table1[[#This Row],[Amount inc GST]]-Table1[[#This Row],[GST]]</f>
        <v>#N/A</v>
      </c>
      <c r="J220" s="120"/>
      <c r="K220" s="113">
        <f t="shared" si="3"/>
        <v>0</v>
      </c>
      <c r="L220" s="161"/>
      <c r="M220" s="161" t="e">
        <f>Table1[[#This Row],[Amount ex GST]]</f>
        <v>#N/A</v>
      </c>
      <c r="N220" s="161"/>
      <c r="O220" s="162" t="e">
        <f>Table1[[#This Row],[Amount ex GST]]-Table1[[#This Row],[Amount]]</f>
        <v>#N/A</v>
      </c>
    </row>
    <row r="221" spans="1:15" x14ac:dyDescent="0.2">
      <c r="A221" s="118"/>
      <c r="B221" s="131"/>
      <c r="C221" s="120"/>
      <c r="D221" s="121"/>
      <c r="E221" s="114" t="e">
        <f>LOOKUP(D221,Accounts!A:A,Accounts!B:B)</f>
        <v>#N/A</v>
      </c>
      <c r="F221" s="115" t="e">
        <f>LOOKUP(Table1[[#This Row],[Account '#]],Accounts!A:A,Accounts!D:D)</f>
        <v>#N/A</v>
      </c>
      <c r="G221" s="107"/>
      <c r="H221" s="108" t="e">
        <f>IF(Table1[[#This Row],[GST?]],Table1[[#This Row],[Amount inc GST]]-Table1[[#This Row],[Amount inc GST]]/1.15,0)</f>
        <v>#N/A</v>
      </c>
      <c r="I221" s="117" t="e">
        <f>Table1[[#This Row],[Amount inc GST]]-Table1[[#This Row],[GST]]</f>
        <v>#N/A</v>
      </c>
      <c r="J221" s="103"/>
      <c r="K221" s="113">
        <f t="shared" si="3"/>
        <v>0</v>
      </c>
      <c r="L221" s="161"/>
      <c r="M221" s="161" t="e">
        <f>Table1[[#This Row],[Amount ex GST]]</f>
        <v>#N/A</v>
      </c>
      <c r="N221" s="161"/>
      <c r="O221" s="162" t="e">
        <f>Table1[[#This Row],[Amount ex GST]]-Table1[[#This Row],[Amount]]</f>
        <v>#N/A</v>
      </c>
    </row>
    <row r="222" spans="1:15" x14ac:dyDescent="0.2">
      <c r="A222" s="118"/>
      <c r="B222" s="131"/>
      <c r="C222" s="120"/>
      <c r="D222" s="121"/>
      <c r="E222" s="114" t="e">
        <f>LOOKUP(D222,Accounts!A:A,Accounts!B:B)</f>
        <v>#N/A</v>
      </c>
      <c r="F222" s="115" t="e">
        <f>LOOKUP(Table1[[#This Row],[Account '#]],Accounts!A:A,Accounts!D:D)</f>
        <v>#N/A</v>
      </c>
      <c r="G222" s="107"/>
      <c r="H222" s="108" t="e">
        <f>IF(Table1[[#This Row],[GST?]],Table1[[#This Row],[Amount inc GST]]-Table1[[#This Row],[Amount inc GST]]/1.15,0)</f>
        <v>#N/A</v>
      </c>
      <c r="I222" s="117" t="e">
        <f>Table1[[#This Row],[Amount inc GST]]-Table1[[#This Row],[GST]]</f>
        <v>#N/A</v>
      </c>
      <c r="J222" s="103"/>
      <c r="K222" s="113">
        <f t="shared" si="3"/>
        <v>0</v>
      </c>
      <c r="L222" s="161"/>
      <c r="M222" s="161" t="e">
        <f>Table1[[#This Row],[Amount ex GST]]</f>
        <v>#N/A</v>
      </c>
      <c r="N222" s="161"/>
      <c r="O222" s="162" t="e">
        <f>Table1[[#This Row],[Amount ex GST]]-Table1[[#This Row],[Amount]]</f>
        <v>#N/A</v>
      </c>
    </row>
    <row r="223" spans="1:15" x14ac:dyDescent="0.2">
      <c r="A223" s="118"/>
      <c r="B223" s="131"/>
      <c r="C223" s="120"/>
      <c r="D223" s="121"/>
      <c r="E223" s="114" t="e">
        <f>LOOKUP(D223,Accounts!A:A,Accounts!B:B)</f>
        <v>#N/A</v>
      </c>
      <c r="F223" s="115" t="e">
        <f>LOOKUP(Table1[[#This Row],[Account '#]],Accounts!A:A,Accounts!D:D)</f>
        <v>#N/A</v>
      </c>
      <c r="G223" s="107"/>
      <c r="H223" s="108" t="e">
        <f>IF(Table1[[#This Row],[GST?]],Table1[[#This Row],[Amount inc GST]]-Table1[[#This Row],[Amount inc GST]]/1.15,0)</f>
        <v>#N/A</v>
      </c>
      <c r="I223" s="117" t="e">
        <f>Table1[[#This Row],[Amount inc GST]]-Table1[[#This Row],[GST]]</f>
        <v>#N/A</v>
      </c>
      <c r="J223" s="103"/>
      <c r="K223" s="113">
        <f t="shared" si="3"/>
        <v>0</v>
      </c>
      <c r="L223" s="161"/>
      <c r="M223" s="161" t="e">
        <f>Table1[[#This Row],[Amount ex GST]]</f>
        <v>#N/A</v>
      </c>
      <c r="N223" s="161"/>
      <c r="O223" s="162" t="e">
        <f>Table1[[#This Row],[Amount ex GST]]-Table1[[#This Row],[Amount]]</f>
        <v>#N/A</v>
      </c>
    </row>
    <row r="224" spans="1:15" x14ac:dyDescent="0.2">
      <c r="A224" s="118"/>
      <c r="B224" s="131"/>
      <c r="C224" s="120"/>
      <c r="D224" s="121"/>
      <c r="E224" s="114" t="e">
        <f>LOOKUP(D224,Accounts!A:A,Accounts!B:B)</f>
        <v>#N/A</v>
      </c>
      <c r="F224" s="115" t="e">
        <f>LOOKUP(Table1[[#This Row],[Account '#]],Accounts!A:A,Accounts!D:D)</f>
        <v>#N/A</v>
      </c>
      <c r="G224" s="107"/>
      <c r="H224" s="108" t="e">
        <f>IF(Table1[[#This Row],[GST?]],Table1[[#This Row],[Amount inc GST]]-Table1[[#This Row],[Amount inc GST]]/1.15,0)</f>
        <v>#N/A</v>
      </c>
      <c r="I224" s="117" t="e">
        <f>Table1[[#This Row],[Amount inc GST]]-Table1[[#This Row],[GST]]</f>
        <v>#N/A</v>
      </c>
      <c r="J224" s="103"/>
      <c r="K224" s="113">
        <f t="shared" si="3"/>
        <v>0</v>
      </c>
      <c r="L224" s="161"/>
      <c r="M224" s="161" t="e">
        <f>Table1[[#This Row],[Amount ex GST]]</f>
        <v>#N/A</v>
      </c>
      <c r="N224" s="161"/>
      <c r="O224" s="162" t="e">
        <f>Table1[[#This Row],[Amount ex GST]]-Table1[[#This Row],[Amount]]</f>
        <v>#N/A</v>
      </c>
    </row>
    <row r="225" spans="1:15" x14ac:dyDescent="0.2">
      <c r="A225" s="118"/>
      <c r="B225" s="131"/>
      <c r="C225" s="120"/>
      <c r="D225" s="121"/>
      <c r="E225" s="114" t="e">
        <f>LOOKUP(D225,Accounts!A:A,Accounts!B:B)</f>
        <v>#N/A</v>
      </c>
      <c r="F225" s="115" t="e">
        <f>LOOKUP(Table1[[#This Row],[Account '#]],Accounts!A:A,Accounts!D:D)</f>
        <v>#N/A</v>
      </c>
      <c r="G225" s="107"/>
      <c r="H225" s="108" t="e">
        <f>IF(Table1[[#This Row],[GST?]],Table1[[#This Row],[Amount inc GST]]-Table1[[#This Row],[Amount inc GST]]/1.15,0)</f>
        <v>#N/A</v>
      </c>
      <c r="I225" s="117" t="e">
        <f>Table1[[#This Row],[Amount inc GST]]-Table1[[#This Row],[GST]]</f>
        <v>#N/A</v>
      </c>
      <c r="J225" s="103"/>
      <c r="K225" s="113">
        <f t="shared" si="3"/>
        <v>0</v>
      </c>
      <c r="L225" s="161"/>
      <c r="M225" s="161" t="e">
        <f>Table1[[#This Row],[Amount ex GST]]</f>
        <v>#N/A</v>
      </c>
      <c r="N225" s="161"/>
      <c r="O225" s="162" t="e">
        <f>Table1[[#This Row],[Amount ex GST]]-Table1[[#This Row],[Amount]]</f>
        <v>#N/A</v>
      </c>
    </row>
    <row r="226" spans="1:15" x14ac:dyDescent="0.2">
      <c r="A226" s="118"/>
      <c r="B226" s="131"/>
      <c r="C226" s="120"/>
      <c r="D226" s="121"/>
      <c r="E226" s="114" t="e">
        <f>LOOKUP(D226,Accounts!A:A,Accounts!B:B)</f>
        <v>#N/A</v>
      </c>
      <c r="F226" s="115" t="e">
        <f>LOOKUP(Table1[[#This Row],[Account '#]],Accounts!A:A,Accounts!D:D)</f>
        <v>#N/A</v>
      </c>
      <c r="G226" s="107"/>
      <c r="H226" s="108" t="e">
        <f>IF(Table1[[#This Row],[GST?]],Table1[[#This Row],[Amount inc GST]]-Table1[[#This Row],[Amount inc GST]]/1.15,0)</f>
        <v>#N/A</v>
      </c>
      <c r="I226" s="117" t="e">
        <f>Table1[[#This Row],[Amount inc GST]]-Table1[[#This Row],[GST]]</f>
        <v>#N/A</v>
      </c>
      <c r="J226" s="103"/>
      <c r="K226" s="113">
        <f t="shared" si="3"/>
        <v>0</v>
      </c>
      <c r="L226" s="161"/>
      <c r="M226" s="161" t="e">
        <f>Table1[[#This Row],[Amount ex GST]]</f>
        <v>#N/A</v>
      </c>
      <c r="N226" s="161"/>
      <c r="O226" s="162" t="e">
        <f>Table1[[#This Row],[Amount ex GST]]-Table1[[#This Row],[Amount]]</f>
        <v>#N/A</v>
      </c>
    </row>
    <row r="227" spans="1:15" x14ac:dyDescent="0.2">
      <c r="A227" s="118"/>
      <c r="B227" s="131"/>
      <c r="C227" s="120"/>
      <c r="D227" s="121"/>
      <c r="E227" s="114" t="e">
        <f>LOOKUP(D227,Accounts!A:A,Accounts!B:B)</f>
        <v>#N/A</v>
      </c>
      <c r="F227" s="115" t="e">
        <f>LOOKUP(Table1[[#This Row],[Account '#]],Accounts!A:A,Accounts!D:D)</f>
        <v>#N/A</v>
      </c>
      <c r="G227" s="107"/>
      <c r="H227" s="108" t="e">
        <f>IF(Table1[[#This Row],[GST?]],Table1[[#This Row],[Amount inc GST]]-Table1[[#This Row],[Amount inc GST]]/1.15,0)</f>
        <v>#N/A</v>
      </c>
      <c r="I227" s="117" t="e">
        <f>Table1[[#This Row],[Amount inc GST]]-Table1[[#This Row],[GST]]</f>
        <v>#N/A</v>
      </c>
      <c r="J227" s="103"/>
      <c r="K227" s="113">
        <f t="shared" si="3"/>
        <v>0</v>
      </c>
      <c r="L227" s="161"/>
      <c r="M227" s="161" t="e">
        <f>Table1[[#This Row],[Amount ex GST]]</f>
        <v>#N/A</v>
      </c>
      <c r="N227" s="161"/>
      <c r="O227" s="162" t="e">
        <f>Table1[[#This Row],[Amount ex GST]]-Table1[[#This Row],[Amount]]</f>
        <v>#N/A</v>
      </c>
    </row>
    <row r="228" spans="1:15" x14ac:dyDescent="0.2">
      <c r="A228" s="118"/>
      <c r="B228" s="131"/>
      <c r="C228" s="120"/>
      <c r="D228" s="121"/>
      <c r="E228" s="114" t="e">
        <f>LOOKUP(D228,Accounts!A:A,Accounts!B:B)</f>
        <v>#N/A</v>
      </c>
      <c r="F228" s="115" t="e">
        <f>LOOKUP(Table1[[#This Row],[Account '#]],Accounts!A:A,Accounts!D:D)</f>
        <v>#N/A</v>
      </c>
      <c r="G228" s="107"/>
      <c r="H228" s="108" t="e">
        <f>IF(Table1[[#This Row],[GST?]],Table1[[#This Row],[Amount inc GST]]-Table1[[#This Row],[Amount inc GST]]/1.15,0)</f>
        <v>#N/A</v>
      </c>
      <c r="I228" s="117" t="e">
        <f>Table1[[#This Row],[Amount inc GST]]-Table1[[#This Row],[GST]]</f>
        <v>#N/A</v>
      </c>
      <c r="J228" s="103"/>
      <c r="K228" s="113">
        <f t="shared" si="3"/>
        <v>0</v>
      </c>
      <c r="L228" s="161"/>
      <c r="M228" s="161" t="e">
        <f>Table1[[#This Row],[Amount ex GST]]</f>
        <v>#N/A</v>
      </c>
      <c r="N228" s="161"/>
      <c r="O228" s="162" t="e">
        <f>Table1[[#This Row],[Amount ex GST]]-Table1[[#This Row],[Amount]]</f>
        <v>#N/A</v>
      </c>
    </row>
    <row r="229" spans="1:15" x14ac:dyDescent="0.2">
      <c r="A229" s="118"/>
      <c r="B229" s="119"/>
      <c r="C229" s="120"/>
      <c r="D229" s="121"/>
      <c r="E229" s="114" t="e">
        <f>LOOKUP(D229,Accounts!A:A,Accounts!B:B)</f>
        <v>#N/A</v>
      </c>
      <c r="F229" s="115" t="e">
        <f>LOOKUP(Table1[[#This Row],[Account '#]],Accounts!A:A,Accounts!D:D)</f>
        <v>#N/A</v>
      </c>
      <c r="G229" s="107"/>
      <c r="H229" s="108" t="e">
        <f>IF(Table1[[#This Row],[GST?]],Table1[[#This Row],[Amount inc GST]]-Table1[[#This Row],[Amount inc GST]]/1.15,0)</f>
        <v>#N/A</v>
      </c>
      <c r="I229" s="117" t="e">
        <f>Table1[[#This Row],[Amount inc GST]]-Table1[[#This Row],[GST]]</f>
        <v>#N/A</v>
      </c>
      <c r="J229" s="120"/>
      <c r="K229" s="113">
        <f t="shared" si="3"/>
        <v>0</v>
      </c>
      <c r="L229" s="161"/>
      <c r="M229" s="161" t="e">
        <f>Table1[[#This Row],[Amount ex GST]]</f>
        <v>#N/A</v>
      </c>
      <c r="N229" s="161"/>
      <c r="O229" s="162" t="e">
        <f>Table1[[#This Row],[Amount ex GST]]-Table1[[#This Row],[Amount]]</f>
        <v>#N/A</v>
      </c>
    </row>
    <row r="230" spans="1:15" x14ac:dyDescent="0.2">
      <c r="A230" s="118"/>
      <c r="B230" s="131"/>
      <c r="C230" s="120"/>
      <c r="D230" s="121"/>
      <c r="E230" s="114" t="e">
        <f>LOOKUP(D230,Accounts!A:A,Accounts!B:B)</f>
        <v>#N/A</v>
      </c>
      <c r="F230" s="115" t="e">
        <f>LOOKUP(Table1[[#This Row],[Account '#]],Accounts!A:A,Accounts!D:D)</f>
        <v>#N/A</v>
      </c>
      <c r="G230" s="107"/>
      <c r="H230" s="108" t="e">
        <f>IF(Table1[[#This Row],[GST?]],Table1[[#This Row],[Amount inc GST]]-Table1[[#This Row],[Amount inc GST]]/1.15,0)</f>
        <v>#N/A</v>
      </c>
      <c r="I230" s="117" t="e">
        <f>Table1[[#This Row],[Amount inc GST]]-Table1[[#This Row],[GST]]</f>
        <v>#N/A</v>
      </c>
      <c r="J230" s="103"/>
      <c r="K230" s="113">
        <f t="shared" si="3"/>
        <v>0</v>
      </c>
      <c r="L230" s="161"/>
      <c r="M230" s="161" t="e">
        <f>Table1[[#This Row],[Amount ex GST]]</f>
        <v>#N/A</v>
      </c>
      <c r="N230" s="161"/>
      <c r="O230" s="162" t="e">
        <f>Table1[[#This Row],[Amount ex GST]]-Table1[[#This Row],[Amount]]</f>
        <v>#N/A</v>
      </c>
    </row>
    <row r="231" spans="1:15" x14ac:dyDescent="0.2">
      <c r="A231" s="118"/>
      <c r="B231" s="131"/>
      <c r="C231" s="120"/>
      <c r="D231" s="121"/>
      <c r="E231" s="114" t="e">
        <f>LOOKUP(D231,Accounts!A:A,Accounts!B:B)</f>
        <v>#N/A</v>
      </c>
      <c r="F231" s="115" t="e">
        <f>LOOKUP(Table1[[#This Row],[Account '#]],Accounts!A:A,Accounts!D:D)</f>
        <v>#N/A</v>
      </c>
      <c r="G231" s="107"/>
      <c r="H231" s="108" t="e">
        <f>IF(Table1[[#This Row],[GST?]],Table1[[#This Row],[Amount inc GST]]-Table1[[#This Row],[Amount inc GST]]/1.15,0)</f>
        <v>#N/A</v>
      </c>
      <c r="I231" s="117" t="e">
        <f>Table1[[#This Row],[Amount inc GST]]-Table1[[#This Row],[GST]]</f>
        <v>#N/A</v>
      </c>
      <c r="J231" s="103"/>
      <c r="K231" s="113">
        <f t="shared" si="3"/>
        <v>0</v>
      </c>
      <c r="L231" s="161"/>
      <c r="M231" s="161" t="e">
        <f>Table1[[#This Row],[Amount ex GST]]</f>
        <v>#N/A</v>
      </c>
      <c r="N231" s="161"/>
      <c r="O231" s="162" t="e">
        <f>Table1[[#This Row],[Amount ex GST]]-Table1[[#This Row],[Amount]]</f>
        <v>#N/A</v>
      </c>
    </row>
    <row r="232" spans="1:15" x14ac:dyDescent="0.2">
      <c r="A232" s="118"/>
      <c r="B232" s="131"/>
      <c r="C232" s="120"/>
      <c r="D232" s="121"/>
      <c r="E232" s="114" t="e">
        <f>LOOKUP(D232,Accounts!A:A,Accounts!B:B)</f>
        <v>#N/A</v>
      </c>
      <c r="F232" s="115" t="e">
        <f>LOOKUP(Table1[[#This Row],[Account '#]],Accounts!A:A,Accounts!D:D)</f>
        <v>#N/A</v>
      </c>
      <c r="G232" s="107"/>
      <c r="H232" s="108" t="e">
        <f>IF(Table1[[#This Row],[GST?]],Table1[[#This Row],[Amount inc GST]]-Table1[[#This Row],[Amount inc GST]]/1.15,0)</f>
        <v>#N/A</v>
      </c>
      <c r="I232" s="117" t="e">
        <f>Table1[[#This Row],[Amount inc GST]]-Table1[[#This Row],[GST]]</f>
        <v>#N/A</v>
      </c>
      <c r="J232" s="103"/>
      <c r="K232" s="113">
        <f t="shared" si="3"/>
        <v>0</v>
      </c>
      <c r="L232" s="161"/>
      <c r="M232" s="161" t="e">
        <f>Table1[[#This Row],[Amount ex GST]]</f>
        <v>#N/A</v>
      </c>
      <c r="N232" s="161"/>
      <c r="O232" s="162" t="e">
        <f>Table1[[#This Row],[Amount ex GST]]-Table1[[#This Row],[Amount]]</f>
        <v>#N/A</v>
      </c>
    </row>
    <row r="233" spans="1:15" x14ac:dyDescent="0.2">
      <c r="A233" s="118"/>
      <c r="B233" s="131"/>
      <c r="C233" s="120"/>
      <c r="D233" s="121"/>
      <c r="E233" s="114" t="e">
        <f>LOOKUP(D233,Accounts!A:A,Accounts!B:B)</f>
        <v>#N/A</v>
      </c>
      <c r="F233" s="115" t="e">
        <f>LOOKUP(Table1[[#This Row],[Account '#]],Accounts!A:A,Accounts!D:D)</f>
        <v>#N/A</v>
      </c>
      <c r="G233" s="107"/>
      <c r="H233" s="108" t="e">
        <f>IF(Table1[[#This Row],[GST?]],Table1[[#This Row],[Amount inc GST]]-Table1[[#This Row],[Amount inc GST]]/1.15,0)</f>
        <v>#N/A</v>
      </c>
      <c r="I233" s="117" t="e">
        <f>Table1[[#This Row],[Amount inc GST]]-Table1[[#This Row],[GST]]</f>
        <v>#N/A</v>
      </c>
      <c r="J233" s="103"/>
      <c r="K233" s="113">
        <f t="shared" si="3"/>
        <v>0</v>
      </c>
      <c r="L233" s="161"/>
      <c r="M233" s="161" t="e">
        <f>Table1[[#This Row],[Amount ex GST]]</f>
        <v>#N/A</v>
      </c>
      <c r="N233" s="161"/>
      <c r="O233" s="162" t="e">
        <f>Table1[[#This Row],[Amount ex GST]]-Table1[[#This Row],[Amount]]</f>
        <v>#N/A</v>
      </c>
    </row>
    <row r="234" spans="1:15" x14ac:dyDescent="0.2">
      <c r="A234" s="118"/>
      <c r="B234" s="119"/>
      <c r="C234" s="120"/>
      <c r="D234" s="121"/>
      <c r="E234" s="114" t="e">
        <f>LOOKUP(D234,Accounts!A:A,Accounts!B:B)</f>
        <v>#N/A</v>
      </c>
      <c r="F234" s="115" t="e">
        <f>LOOKUP(Table1[[#This Row],[Account '#]],Accounts!A:A,Accounts!D:D)</f>
        <v>#N/A</v>
      </c>
      <c r="G234" s="107"/>
      <c r="H234" s="108" t="e">
        <f>IF(Table1[[#This Row],[GST?]],Table1[[#This Row],[Amount inc GST]]-Table1[[#This Row],[Amount inc GST]]/1.15,0)</f>
        <v>#N/A</v>
      </c>
      <c r="I234" s="117" t="e">
        <f>Table1[[#This Row],[Amount inc GST]]-Table1[[#This Row],[GST]]</f>
        <v>#N/A</v>
      </c>
      <c r="J234" s="120"/>
      <c r="K234" s="113">
        <f t="shared" si="3"/>
        <v>0</v>
      </c>
      <c r="L234" s="161"/>
      <c r="M234" s="161" t="e">
        <f>Table1[[#This Row],[Amount ex GST]]</f>
        <v>#N/A</v>
      </c>
      <c r="N234" s="161"/>
      <c r="O234" s="162" t="e">
        <f>Table1[[#This Row],[Amount ex GST]]-Table1[[#This Row],[Amount]]</f>
        <v>#N/A</v>
      </c>
    </row>
    <row r="235" spans="1:15" x14ac:dyDescent="0.2">
      <c r="A235" s="118"/>
      <c r="B235" s="119"/>
      <c r="C235" s="120"/>
      <c r="D235" s="121"/>
      <c r="E235" s="114" t="e">
        <f>LOOKUP(D235,Accounts!A:A,Accounts!B:B)</f>
        <v>#N/A</v>
      </c>
      <c r="F235" s="115" t="e">
        <f>LOOKUP(Table1[[#This Row],[Account '#]],Accounts!A:A,Accounts!D:D)</f>
        <v>#N/A</v>
      </c>
      <c r="G235" s="107"/>
      <c r="H235" s="108" t="e">
        <f>IF(Table1[[#This Row],[GST?]],Table1[[#This Row],[Amount inc GST]]-Table1[[#This Row],[Amount inc GST]]/1.15,0)</f>
        <v>#N/A</v>
      </c>
      <c r="I235" s="117" t="e">
        <f>Table1[[#This Row],[Amount inc GST]]-Table1[[#This Row],[GST]]</f>
        <v>#N/A</v>
      </c>
      <c r="J235" s="120"/>
      <c r="K235" s="113">
        <f t="shared" si="3"/>
        <v>0</v>
      </c>
      <c r="L235" s="161"/>
      <c r="M235" s="161" t="e">
        <f>Table1[[#This Row],[Amount ex GST]]</f>
        <v>#N/A</v>
      </c>
      <c r="N235" s="161"/>
      <c r="O235" s="162" t="e">
        <f>Table1[[#This Row],[Amount ex GST]]-Table1[[#This Row],[Amount]]</f>
        <v>#N/A</v>
      </c>
    </row>
    <row r="236" spans="1:15" x14ac:dyDescent="0.2">
      <c r="A236" s="118"/>
      <c r="B236" s="119"/>
      <c r="C236" s="120"/>
      <c r="D236" s="121"/>
      <c r="E236" s="114" t="e">
        <f>LOOKUP(D236,Accounts!A:A,Accounts!B:B)</f>
        <v>#N/A</v>
      </c>
      <c r="F236" s="115" t="e">
        <f>LOOKUP(Table1[[#This Row],[Account '#]],Accounts!A:A,Accounts!D:D)</f>
        <v>#N/A</v>
      </c>
      <c r="G236" s="107"/>
      <c r="H236" s="108" t="e">
        <f>IF(Table1[[#This Row],[GST?]],Table1[[#This Row],[Amount inc GST]]-Table1[[#This Row],[Amount inc GST]]/1.15,0)</f>
        <v>#N/A</v>
      </c>
      <c r="I236" s="117" t="e">
        <f>Table1[[#This Row],[Amount inc GST]]-Table1[[#This Row],[GST]]</f>
        <v>#N/A</v>
      </c>
      <c r="J236" s="120"/>
      <c r="K236" s="113">
        <f t="shared" si="3"/>
        <v>0</v>
      </c>
      <c r="L236" s="161"/>
      <c r="M236" s="161" t="e">
        <f>Table1[[#This Row],[Amount ex GST]]</f>
        <v>#N/A</v>
      </c>
      <c r="N236" s="161"/>
      <c r="O236" s="162" t="e">
        <f>Table1[[#This Row],[Amount ex GST]]-Table1[[#This Row],[Amount]]</f>
        <v>#N/A</v>
      </c>
    </row>
    <row r="237" spans="1:15" x14ac:dyDescent="0.2">
      <c r="A237" s="118"/>
      <c r="B237" s="119"/>
      <c r="C237" s="120"/>
      <c r="D237" s="121"/>
      <c r="E237" s="114" t="e">
        <f>LOOKUP(D237,Accounts!A:A,Accounts!B:B)</f>
        <v>#N/A</v>
      </c>
      <c r="F237" s="115" t="e">
        <f>LOOKUP(Table1[[#This Row],[Account '#]],Accounts!A:A,Accounts!D:D)</f>
        <v>#N/A</v>
      </c>
      <c r="G237" s="107"/>
      <c r="H237" s="108" t="e">
        <f>IF(Table1[[#This Row],[GST?]],Table1[[#This Row],[Amount inc GST]]-Table1[[#This Row],[Amount inc GST]]/1.15,0)</f>
        <v>#N/A</v>
      </c>
      <c r="I237" s="117" t="e">
        <f>Table1[[#This Row],[Amount inc GST]]-Table1[[#This Row],[GST]]</f>
        <v>#N/A</v>
      </c>
      <c r="J237" s="120"/>
      <c r="K237" s="113">
        <f t="shared" si="3"/>
        <v>0</v>
      </c>
      <c r="L237" s="161"/>
      <c r="M237" s="161" t="e">
        <f>Table1[[#This Row],[Amount ex GST]]</f>
        <v>#N/A</v>
      </c>
      <c r="N237" s="161"/>
      <c r="O237" s="162" t="e">
        <f>Table1[[#This Row],[Amount ex GST]]-Table1[[#This Row],[Amount]]</f>
        <v>#N/A</v>
      </c>
    </row>
    <row r="238" spans="1:15" x14ac:dyDescent="0.2">
      <c r="A238" s="118"/>
      <c r="B238" s="131"/>
      <c r="C238" s="120"/>
      <c r="D238" s="121"/>
      <c r="E238" s="114" t="e">
        <f>LOOKUP(D238,Accounts!A:A,Accounts!B:B)</f>
        <v>#N/A</v>
      </c>
      <c r="F238" s="115" t="e">
        <f>LOOKUP(Table1[[#This Row],[Account '#]],Accounts!A:A,Accounts!D:D)</f>
        <v>#N/A</v>
      </c>
      <c r="G238" s="107"/>
      <c r="H238" s="108" t="e">
        <f>IF(Table1[[#This Row],[GST?]],Table1[[#This Row],[Amount inc GST]]-Table1[[#This Row],[Amount inc GST]]/1.15,0)</f>
        <v>#N/A</v>
      </c>
      <c r="I238" s="117" t="e">
        <f>Table1[[#This Row],[Amount inc GST]]-Table1[[#This Row],[GST]]</f>
        <v>#N/A</v>
      </c>
      <c r="J238" s="103"/>
      <c r="K238" s="113">
        <f t="shared" si="3"/>
        <v>0</v>
      </c>
      <c r="L238" s="161"/>
      <c r="M238" s="161" t="e">
        <f>Table1[[#This Row],[Amount ex GST]]</f>
        <v>#N/A</v>
      </c>
      <c r="N238" s="161"/>
      <c r="O238" s="162" t="e">
        <f>Table1[[#This Row],[Amount ex GST]]-Table1[[#This Row],[Amount]]</f>
        <v>#N/A</v>
      </c>
    </row>
    <row r="239" spans="1:15" x14ac:dyDescent="0.2">
      <c r="A239" s="118"/>
      <c r="B239" s="119"/>
      <c r="C239" s="120"/>
      <c r="D239" s="121"/>
      <c r="E239" s="114" t="e">
        <f>LOOKUP(D239,Accounts!A:A,Accounts!B:B)</f>
        <v>#N/A</v>
      </c>
      <c r="F239" s="115" t="e">
        <f>LOOKUP(Table1[[#This Row],[Account '#]],Accounts!A:A,Accounts!D:D)</f>
        <v>#N/A</v>
      </c>
      <c r="G239" s="107"/>
      <c r="H239" s="108" t="e">
        <f>IF(Table1[[#This Row],[GST?]],Table1[[#This Row],[Amount inc GST]]-Table1[[#This Row],[Amount inc GST]]/1.15,0)</f>
        <v>#N/A</v>
      </c>
      <c r="I239" s="117" t="e">
        <f>Table1[[#This Row],[Amount inc GST]]-Table1[[#This Row],[GST]]</f>
        <v>#N/A</v>
      </c>
      <c r="J239" s="120"/>
      <c r="K239" s="113">
        <f t="shared" si="3"/>
        <v>0</v>
      </c>
      <c r="L239" s="161"/>
      <c r="M239" s="161" t="e">
        <f>Table1[[#This Row],[Amount ex GST]]</f>
        <v>#N/A</v>
      </c>
      <c r="N239" s="161"/>
      <c r="O239" s="162" t="e">
        <f>Table1[[#This Row],[Amount ex GST]]-Table1[[#This Row],[Amount]]</f>
        <v>#N/A</v>
      </c>
    </row>
    <row r="240" spans="1:15" x14ac:dyDescent="0.2">
      <c r="A240" s="118"/>
      <c r="B240" s="131"/>
      <c r="C240" s="120"/>
      <c r="D240" s="121"/>
      <c r="E240" s="114" t="e">
        <f>LOOKUP(D240,Accounts!A:A,Accounts!B:B)</f>
        <v>#N/A</v>
      </c>
      <c r="F240" s="115" t="e">
        <f>LOOKUP(Table1[[#This Row],[Account '#]],Accounts!A:A,Accounts!D:D)</f>
        <v>#N/A</v>
      </c>
      <c r="G240" s="107"/>
      <c r="H240" s="108" t="e">
        <f>IF(Table1[[#This Row],[GST?]],Table1[[#This Row],[Amount inc GST]]-Table1[[#This Row],[Amount inc GST]]/1.15,0)</f>
        <v>#N/A</v>
      </c>
      <c r="I240" s="117" t="e">
        <f>Table1[[#This Row],[Amount inc GST]]-Table1[[#This Row],[GST]]</f>
        <v>#N/A</v>
      </c>
      <c r="J240" s="103"/>
      <c r="K240" s="113">
        <f t="shared" si="3"/>
        <v>0</v>
      </c>
      <c r="L240" s="161"/>
      <c r="M240" s="161" t="e">
        <f>Table1[[#This Row],[Amount ex GST]]</f>
        <v>#N/A</v>
      </c>
      <c r="N240" s="161"/>
      <c r="O240" s="162" t="e">
        <f>Table1[[#This Row],[Amount ex GST]]-Table1[[#This Row],[Amount]]</f>
        <v>#N/A</v>
      </c>
    </row>
    <row r="241" spans="1:15" x14ac:dyDescent="0.2">
      <c r="A241" s="118"/>
      <c r="B241" s="131"/>
      <c r="C241" s="120"/>
      <c r="D241" s="121"/>
      <c r="E241" s="114" t="e">
        <f>LOOKUP(D241,Accounts!A:A,Accounts!B:B)</f>
        <v>#N/A</v>
      </c>
      <c r="F241" s="115" t="e">
        <f>LOOKUP(Table1[[#This Row],[Account '#]],Accounts!A:A,Accounts!D:D)</f>
        <v>#N/A</v>
      </c>
      <c r="G241" s="107"/>
      <c r="H241" s="108" t="e">
        <f>IF(Table1[[#This Row],[GST?]],Table1[[#This Row],[Amount inc GST]]-Table1[[#This Row],[Amount inc GST]]/1.15,0)</f>
        <v>#N/A</v>
      </c>
      <c r="I241" s="117" t="e">
        <f>Table1[[#This Row],[Amount inc GST]]-Table1[[#This Row],[GST]]</f>
        <v>#N/A</v>
      </c>
      <c r="J241" s="103"/>
      <c r="K241" s="113">
        <f t="shared" si="3"/>
        <v>0</v>
      </c>
      <c r="L241" s="161"/>
      <c r="M241" s="161" t="e">
        <f>Table1[[#This Row],[Amount ex GST]]</f>
        <v>#N/A</v>
      </c>
      <c r="N241" s="161"/>
      <c r="O241" s="162" t="e">
        <f>Table1[[#This Row],[Amount ex GST]]-Table1[[#This Row],[Amount]]</f>
        <v>#N/A</v>
      </c>
    </row>
    <row r="242" spans="1:15" x14ac:dyDescent="0.2">
      <c r="A242" s="118"/>
      <c r="B242" s="131"/>
      <c r="C242" s="120"/>
      <c r="D242" s="121"/>
      <c r="E242" s="114" t="e">
        <f>LOOKUP(D242,Accounts!A:A,Accounts!B:B)</f>
        <v>#N/A</v>
      </c>
      <c r="F242" s="115" t="e">
        <f>LOOKUP(Table1[[#This Row],[Account '#]],Accounts!A:A,Accounts!D:D)</f>
        <v>#N/A</v>
      </c>
      <c r="G242" s="107"/>
      <c r="H242" s="108" t="e">
        <f>IF(Table1[[#This Row],[GST?]],Table1[[#This Row],[Amount inc GST]]-Table1[[#This Row],[Amount inc GST]]/1.15,0)</f>
        <v>#N/A</v>
      </c>
      <c r="I242" s="117" t="e">
        <f>Table1[[#This Row],[Amount inc GST]]-Table1[[#This Row],[GST]]</f>
        <v>#N/A</v>
      </c>
      <c r="J242" s="103"/>
      <c r="K242" s="113">
        <f t="shared" si="3"/>
        <v>0</v>
      </c>
      <c r="L242" s="161"/>
      <c r="M242" s="161" t="e">
        <f>Table1[[#This Row],[Amount ex GST]]</f>
        <v>#N/A</v>
      </c>
      <c r="N242" s="161"/>
      <c r="O242" s="162" t="e">
        <f>Table1[[#This Row],[Amount ex GST]]-Table1[[#This Row],[Amount]]</f>
        <v>#N/A</v>
      </c>
    </row>
    <row r="243" spans="1:15" x14ac:dyDescent="0.2">
      <c r="A243" s="118"/>
      <c r="B243" s="131"/>
      <c r="C243" s="120"/>
      <c r="D243" s="121"/>
      <c r="E243" s="114" t="e">
        <f>LOOKUP(D243,Accounts!A:A,Accounts!B:B)</f>
        <v>#N/A</v>
      </c>
      <c r="F243" s="115" t="e">
        <f>LOOKUP(Table1[[#This Row],[Account '#]],Accounts!A:A,Accounts!D:D)</f>
        <v>#N/A</v>
      </c>
      <c r="G243" s="107"/>
      <c r="H243" s="108" t="e">
        <f>IF(Table1[[#This Row],[GST?]],Table1[[#This Row],[Amount inc GST]]-Table1[[#This Row],[Amount inc GST]]/1.15,0)</f>
        <v>#N/A</v>
      </c>
      <c r="I243" s="117" t="e">
        <f>Table1[[#This Row],[Amount inc GST]]-Table1[[#This Row],[GST]]</f>
        <v>#N/A</v>
      </c>
      <c r="J243" s="103"/>
      <c r="K243" s="113">
        <f t="shared" si="3"/>
        <v>0</v>
      </c>
      <c r="L243" s="161"/>
      <c r="M243" s="161" t="e">
        <f>Table1[[#This Row],[Amount ex GST]]</f>
        <v>#N/A</v>
      </c>
      <c r="N243" s="161"/>
      <c r="O243" s="162" t="e">
        <f>Table1[[#This Row],[Amount ex GST]]-Table1[[#This Row],[Amount]]</f>
        <v>#N/A</v>
      </c>
    </row>
    <row r="244" spans="1:15" x14ac:dyDescent="0.2">
      <c r="A244" s="118"/>
      <c r="B244" s="119"/>
      <c r="C244" s="120"/>
      <c r="D244" s="121"/>
      <c r="E244" s="114" t="e">
        <f>LOOKUP(D244,Accounts!A:A,Accounts!B:B)</f>
        <v>#N/A</v>
      </c>
      <c r="F244" s="115" t="e">
        <f>LOOKUP(Table1[[#This Row],[Account '#]],Accounts!A:A,Accounts!D:D)</f>
        <v>#N/A</v>
      </c>
      <c r="G244" s="107"/>
      <c r="H244" s="108" t="e">
        <f>IF(Table1[[#This Row],[GST?]],Table1[[#This Row],[Amount inc GST]]-Table1[[#This Row],[Amount inc GST]]/1.15,0)</f>
        <v>#N/A</v>
      </c>
      <c r="I244" s="117" t="e">
        <f>Table1[[#This Row],[Amount inc GST]]-Table1[[#This Row],[GST]]</f>
        <v>#N/A</v>
      </c>
      <c r="J244" s="120"/>
      <c r="K244" s="113">
        <f t="shared" si="3"/>
        <v>0</v>
      </c>
      <c r="L244" s="161"/>
      <c r="M244" s="161" t="e">
        <f>Table1[[#This Row],[Amount ex GST]]</f>
        <v>#N/A</v>
      </c>
      <c r="N244" s="161"/>
      <c r="O244" s="162" t="e">
        <f>Table1[[#This Row],[Amount ex GST]]-Table1[[#This Row],[Amount]]</f>
        <v>#N/A</v>
      </c>
    </row>
    <row r="245" spans="1:15" x14ac:dyDescent="0.2">
      <c r="A245" s="134"/>
      <c r="B245" s="102"/>
      <c r="C245" s="103"/>
      <c r="D245" s="104"/>
      <c r="E245" s="105" t="e">
        <f>LOOKUP(D245,Accounts!A:A,Accounts!B:B)</f>
        <v>#N/A</v>
      </c>
      <c r="F245" s="106" t="e">
        <f>LOOKUP(Table1[[#This Row],[Account '#]],Accounts!A:A,Accounts!D:D)</f>
        <v>#N/A</v>
      </c>
      <c r="G245" s="107"/>
      <c r="H245" s="108" t="e">
        <f>IF(Table1[[#This Row],[GST?]],Table1[[#This Row],[Amount inc GST]]-Table1[[#This Row],[Amount inc GST]]/1.15,0)</f>
        <v>#N/A</v>
      </c>
      <c r="I245" s="109" t="e">
        <f>Table1[[#This Row],[Amount inc GST]]-Table1[[#This Row],[GST]]</f>
        <v>#N/A</v>
      </c>
      <c r="J245" s="103"/>
      <c r="K245" s="113">
        <f t="shared" si="3"/>
        <v>0</v>
      </c>
      <c r="L245" s="161"/>
      <c r="M245" s="161" t="e">
        <f>Table1[[#This Row],[Amount ex GST]]</f>
        <v>#N/A</v>
      </c>
      <c r="N245" s="161"/>
      <c r="O245" s="162" t="e">
        <f>Table1[[#This Row],[Amount ex GST]]-Table1[[#This Row],[Amount]]</f>
        <v>#N/A</v>
      </c>
    </row>
    <row r="246" spans="1:15" x14ac:dyDescent="0.2">
      <c r="A246" s="134"/>
      <c r="B246" s="102"/>
      <c r="C246" s="103"/>
      <c r="D246" s="104"/>
      <c r="E246" s="105" t="e">
        <f>LOOKUP(D246,Accounts!A:A,Accounts!B:B)</f>
        <v>#N/A</v>
      </c>
      <c r="F246" s="106" t="e">
        <f>LOOKUP(Table1[[#This Row],[Account '#]],Accounts!A:A,Accounts!D:D)</f>
        <v>#N/A</v>
      </c>
      <c r="G246" s="107"/>
      <c r="H246" s="108" t="e">
        <f>IF(Table1[[#This Row],[GST?]],Table1[[#This Row],[Amount inc GST]]-Table1[[#This Row],[Amount inc GST]]/1.15,0)</f>
        <v>#N/A</v>
      </c>
      <c r="I246" s="109" t="e">
        <f>Table1[[#This Row],[Amount inc GST]]-Table1[[#This Row],[GST]]</f>
        <v>#N/A</v>
      </c>
      <c r="J246" s="103"/>
      <c r="K246" s="113">
        <f t="shared" si="3"/>
        <v>0</v>
      </c>
      <c r="L246" s="161"/>
      <c r="M246" s="161" t="e">
        <f>Table1[[#This Row],[Amount ex GST]]</f>
        <v>#N/A</v>
      </c>
      <c r="N246" s="161"/>
      <c r="O246" s="162" t="e">
        <f>Table1[[#This Row],[Amount ex GST]]-Table1[[#This Row],[Amount]]</f>
        <v>#N/A</v>
      </c>
    </row>
    <row r="247" spans="1:15" x14ac:dyDescent="0.2">
      <c r="A247" s="134"/>
      <c r="B247" s="102"/>
      <c r="C247" s="103"/>
      <c r="D247" s="104"/>
      <c r="E247" s="105" t="e">
        <f>LOOKUP(D247,Accounts!A:A,Accounts!B:B)</f>
        <v>#N/A</v>
      </c>
      <c r="F247" s="106" t="e">
        <f>LOOKUP(Table1[[#This Row],[Account '#]],Accounts!A:A,Accounts!D:D)</f>
        <v>#N/A</v>
      </c>
      <c r="G247" s="107"/>
      <c r="H247" s="108" t="e">
        <f>IF(Table1[[#This Row],[GST?]],Table1[[#This Row],[Amount inc GST]]-Table1[[#This Row],[Amount inc GST]]/1.15,0)</f>
        <v>#N/A</v>
      </c>
      <c r="I247" s="109" t="e">
        <f>Table1[[#This Row],[Amount inc GST]]-Table1[[#This Row],[GST]]</f>
        <v>#N/A</v>
      </c>
      <c r="J247" s="103"/>
      <c r="K247" s="113">
        <f t="shared" si="3"/>
        <v>0</v>
      </c>
      <c r="L247" s="161"/>
      <c r="M247" s="161" t="e">
        <f>Table1[[#This Row],[Amount ex GST]]</f>
        <v>#N/A</v>
      </c>
      <c r="N247" s="161"/>
      <c r="O247" s="162" t="e">
        <f>Table1[[#This Row],[Amount ex GST]]-Table1[[#This Row],[Amount]]</f>
        <v>#N/A</v>
      </c>
    </row>
    <row r="248" spans="1:15" x14ac:dyDescent="0.2">
      <c r="A248" s="134"/>
      <c r="B248" s="102"/>
      <c r="C248" s="103"/>
      <c r="D248" s="104"/>
      <c r="E248" s="105" t="e">
        <f>LOOKUP(D248,Accounts!A:A,Accounts!B:B)</f>
        <v>#N/A</v>
      </c>
      <c r="F248" s="106" t="e">
        <f>LOOKUP(Table1[[#This Row],[Account '#]],Accounts!A:A,Accounts!D:D)</f>
        <v>#N/A</v>
      </c>
      <c r="G248" s="107"/>
      <c r="H248" s="108" t="e">
        <f>IF(Table1[[#This Row],[GST?]],Table1[[#This Row],[Amount inc GST]]-Table1[[#This Row],[Amount inc GST]]/1.15,0)</f>
        <v>#N/A</v>
      </c>
      <c r="I248" s="109" t="e">
        <f>Table1[[#This Row],[Amount inc GST]]-Table1[[#This Row],[GST]]</f>
        <v>#N/A</v>
      </c>
      <c r="J248" s="103"/>
      <c r="K248" s="113">
        <f t="shared" si="3"/>
        <v>0</v>
      </c>
      <c r="L248" s="161"/>
      <c r="M248" s="161" t="e">
        <f>Table1[[#This Row],[Amount ex GST]]</f>
        <v>#N/A</v>
      </c>
      <c r="N248" s="161"/>
      <c r="O248" s="162" t="e">
        <f>Table1[[#This Row],[Amount ex GST]]-Table1[[#This Row],[Amount]]</f>
        <v>#N/A</v>
      </c>
    </row>
    <row r="249" spans="1:15" x14ac:dyDescent="0.2">
      <c r="A249" s="134"/>
      <c r="B249" s="102"/>
      <c r="C249" s="103"/>
      <c r="D249" s="104"/>
      <c r="E249" s="105" t="e">
        <f>LOOKUP(D249,Accounts!A:A,Accounts!B:B)</f>
        <v>#N/A</v>
      </c>
      <c r="F249" s="106" t="e">
        <f>LOOKUP(Table1[[#This Row],[Account '#]],Accounts!A:A,Accounts!D:D)</f>
        <v>#N/A</v>
      </c>
      <c r="G249" s="107"/>
      <c r="H249" s="108" t="e">
        <f>IF(Table1[[#This Row],[GST?]],Table1[[#This Row],[Amount inc GST]]-Table1[[#This Row],[Amount inc GST]]/1.15,0)</f>
        <v>#N/A</v>
      </c>
      <c r="I249" s="109" t="e">
        <f>Table1[[#This Row],[Amount inc GST]]-Table1[[#This Row],[GST]]</f>
        <v>#N/A</v>
      </c>
      <c r="J249" s="103"/>
      <c r="K249" s="113">
        <f t="shared" si="3"/>
        <v>0</v>
      </c>
      <c r="L249" s="161"/>
      <c r="M249" s="161" t="e">
        <f>Table1[[#This Row],[Amount ex GST]]</f>
        <v>#N/A</v>
      </c>
      <c r="N249" s="161"/>
      <c r="O249" s="162" t="e">
        <f>Table1[[#This Row],[Amount ex GST]]-Table1[[#This Row],[Amount]]</f>
        <v>#N/A</v>
      </c>
    </row>
    <row r="250" spans="1:15" x14ac:dyDescent="0.2">
      <c r="A250" s="134"/>
      <c r="B250" s="102"/>
      <c r="C250" s="103"/>
      <c r="D250" s="104"/>
      <c r="E250" s="112" t="e">
        <f>LOOKUP(D250,Accounts!A:A,Accounts!B:B)</f>
        <v>#N/A</v>
      </c>
      <c r="F250" s="106" t="e">
        <f>LOOKUP(Table1[[#This Row],[Account '#]],Accounts!A:A,Accounts!D:D)</f>
        <v>#N/A</v>
      </c>
      <c r="G250" s="107"/>
      <c r="H250" s="108" t="e">
        <f>IF(Table1[[#This Row],[GST?]],Table1[[#This Row],[Amount inc GST]]-Table1[[#This Row],[Amount inc GST]]/1.15,0)</f>
        <v>#N/A</v>
      </c>
      <c r="I250" s="109" t="e">
        <f>Table1[[#This Row],[Amount inc GST]]-Table1[[#This Row],[GST]]</f>
        <v>#N/A</v>
      </c>
      <c r="J250" s="103"/>
      <c r="K250" s="113">
        <f t="shared" si="3"/>
        <v>0</v>
      </c>
      <c r="L250" s="161"/>
      <c r="M250" s="161" t="e">
        <f>Table1[[#This Row],[Amount ex GST]]</f>
        <v>#N/A</v>
      </c>
      <c r="N250" s="161"/>
      <c r="O250" s="162" t="e">
        <f>Table1[[#This Row],[Amount ex GST]]-Table1[[#This Row],[Amount]]</f>
        <v>#N/A</v>
      </c>
    </row>
    <row r="251" spans="1:15" x14ac:dyDescent="0.2">
      <c r="A251" s="134"/>
      <c r="B251" s="102"/>
      <c r="C251" s="103"/>
      <c r="D251" s="104"/>
      <c r="E251" s="105" t="e">
        <f>LOOKUP(D251,Accounts!A:A,Accounts!B:B)</f>
        <v>#N/A</v>
      </c>
      <c r="F251" s="106" t="e">
        <f>LOOKUP(Table1[[#This Row],[Account '#]],Accounts!A:A,Accounts!D:D)</f>
        <v>#N/A</v>
      </c>
      <c r="G251" s="107"/>
      <c r="H251" s="108" t="e">
        <f>IF(Table1[[#This Row],[GST?]],Table1[[#This Row],[Amount inc GST]]-Table1[[#This Row],[Amount inc GST]]/1.15,0)</f>
        <v>#N/A</v>
      </c>
      <c r="I251" s="109" t="e">
        <f>Table1[[#This Row],[Amount inc GST]]-Table1[[#This Row],[GST]]</f>
        <v>#N/A</v>
      </c>
      <c r="J251" s="103"/>
      <c r="K251" s="113">
        <f t="shared" si="3"/>
        <v>0</v>
      </c>
      <c r="L251" s="161"/>
      <c r="M251" s="161" t="e">
        <f>Table1[[#This Row],[Amount ex GST]]</f>
        <v>#N/A</v>
      </c>
      <c r="N251" s="161"/>
      <c r="O251" s="162" t="e">
        <f>Table1[[#This Row],[Amount ex GST]]-Table1[[#This Row],[Amount]]</f>
        <v>#N/A</v>
      </c>
    </row>
    <row r="252" spans="1:15" x14ac:dyDescent="0.2">
      <c r="A252" s="134"/>
      <c r="B252" s="102"/>
      <c r="C252" s="103"/>
      <c r="D252" s="104"/>
      <c r="E252" s="105" t="e">
        <f>LOOKUP(D252,Accounts!A:A,Accounts!B:B)</f>
        <v>#N/A</v>
      </c>
      <c r="F252" s="106" t="e">
        <f>LOOKUP(Table1[[#This Row],[Account '#]],Accounts!A:A,Accounts!D:D)</f>
        <v>#N/A</v>
      </c>
      <c r="G252" s="107"/>
      <c r="H252" s="108" t="e">
        <f>IF(Table1[[#This Row],[GST?]],Table1[[#This Row],[Amount inc GST]]-Table1[[#This Row],[Amount inc GST]]/1.15,0)</f>
        <v>#N/A</v>
      </c>
      <c r="I252" s="109" t="e">
        <f>Table1[[#This Row],[Amount inc GST]]-Table1[[#This Row],[GST]]</f>
        <v>#N/A</v>
      </c>
      <c r="J252" s="103"/>
      <c r="K252" s="113">
        <f t="shared" si="3"/>
        <v>0</v>
      </c>
      <c r="L252" s="161"/>
      <c r="M252" s="161" t="e">
        <f>Table1[[#This Row],[Amount ex GST]]</f>
        <v>#N/A</v>
      </c>
      <c r="N252" s="161"/>
      <c r="O252" s="162" t="e">
        <f>Table1[[#This Row],[Amount ex GST]]-Table1[[#This Row],[Amount]]</f>
        <v>#N/A</v>
      </c>
    </row>
    <row r="253" spans="1:15" x14ac:dyDescent="0.2">
      <c r="A253" s="134"/>
      <c r="B253" s="102"/>
      <c r="C253" s="103"/>
      <c r="D253" s="104"/>
      <c r="E253" s="105" t="e">
        <f>LOOKUP(D253,Accounts!A:A,Accounts!B:B)</f>
        <v>#N/A</v>
      </c>
      <c r="F253" s="106" t="e">
        <f>LOOKUP(Table1[[#This Row],[Account '#]],Accounts!A:A,Accounts!D:D)</f>
        <v>#N/A</v>
      </c>
      <c r="G253" s="107"/>
      <c r="H253" s="108" t="e">
        <f>IF(Table1[[#This Row],[GST?]],Table1[[#This Row],[Amount inc GST]]-Table1[[#This Row],[Amount inc GST]]/1.15,0)</f>
        <v>#N/A</v>
      </c>
      <c r="I253" s="109" t="e">
        <f>Table1[[#This Row],[Amount inc GST]]-Table1[[#This Row],[GST]]</f>
        <v>#N/A</v>
      </c>
      <c r="J253" s="103"/>
      <c r="K253" s="113">
        <f t="shared" si="3"/>
        <v>0</v>
      </c>
      <c r="L253" s="161"/>
      <c r="M253" s="161" t="e">
        <f>Table1[[#This Row],[Amount ex GST]]</f>
        <v>#N/A</v>
      </c>
      <c r="N253" s="161"/>
      <c r="O253" s="162" t="e">
        <f>Table1[[#This Row],[Amount ex GST]]-Table1[[#This Row],[Amount]]</f>
        <v>#N/A</v>
      </c>
    </row>
    <row r="254" spans="1:15" x14ac:dyDescent="0.2">
      <c r="A254" s="134"/>
      <c r="B254" s="102"/>
      <c r="C254" s="103"/>
      <c r="D254" s="104"/>
      <c r="E254" s="105" t="e">
        <f>LOOKUP(D254,Accounts!A:A,Accounts!B:B)</f>
        <v>#N/A</v>
      </c>
      <c r="F254" s="106" t="e">
        <f>LOOKUP(Table1[[#This Row],[Account '#]],Accounts!A:A,Accounts!D:D)</f>
        <v>#N/A</v>
      </c>
      <c r="G254" s="107"/>
      <c r="H254" s="108" t="e">
        <f>IF(Table1[[#This Row],[GST?]],Table1[[#This Row],[Amount inc GST]]-Table1[[#This Row],[Amount inc GST]]/1.15,0)</f>
        <v>#N/A</v>
      </c>
      <c r="I254" s="109" t="e">
        <f>Table1[[#This Row],[Amount inc GST]]-Table1[[#This Row],[GST]]</f>
        <v>#N/A</v>
      </c>
      <c r="J254" s="103"/>
      <c r="K254" s="113">
        <f t="shared" si="3"/>
        <v>0</v>
      </c>
      <c r="L254" s="161"/>
      <c r="M254" s="161" t="e">
        <f>Table1[[#This Row],[Amount ex GST]]</f>
        <v>#N/A</v>
      </c>
      <c r="N254" s="161"/>
      <c r="O254" s="162" t="e">
        <f>Table1[[#This Row],[Amount ex GST]]-Table1[[#This Row],[Amount]]</f>
        <v>#N/A</v>
      </c>
    </row>
    <row r="255" spans="1:15" x14ac:dyDescent="0.2">
      <c r="A255" s="134"/>
      <c r="B255" s="102"/>
      <c r="C255" s="103"/>
      <c r="D255" s="104"/>
      <c r="E255" s="105" t="e">
        <f>LOOKUP(D255,Accounts!A:A,Accounts!B:B)</f>
        <v>#N/A</v>
      </c>
      <c r="F255" s="106" t="e">
        <f>LOOKUP(Table1[[#This Row],[Account '#]],Accounts!A:A,Accounts!D:D)</f>
        <v>#N/A</v>
      </c>
      <c r="G255" s="107"/>
      <c r="H255" s="108" t="e">
        <f>IF(Table1[[#This Row],[GST?]],Table1[[#This Row],[Amount inc GST]]-Table1[[#This Row],[Amount inc GST]]/1.15,0)</f>
        <v>#N/A</v>
      </c>
      <c r="I255" s="109" t="e">
        <f>Table1[[#This Row],[Amount inc GST]]-Table1[[#This Row],[GST]]</f>
        <v>#N/A</v>
      </c>
      <c r="J255" s="103"/>
      <c r="K255" s="113">
        <f t="shared" si="3"/>
        <v>0</v>
      </c>
      <c r="L255" s="161"/>
      <c r="M255" s="161" t="e">
        <f>Table1[[#This Row],[Amount ex GST]]</f>
        <v>#N/A</v>
      </c>
      <c r="N255" s="161"/>
      <c r="O255" s="162" t="e">
        <f>Table1[[#This Row],[Amount ex GST]]-Table1[[#This Row],[Amount]]</f>
        <v>#N/A</v>
      </c>
    </row>
    <row r="256" spans="1:15" x14ac:dyDescent="0.2">
      <c r="A256" s="134"/>
      <c r="B256" s="102"/>
      <c r="C256" s="103"/>
      <c r="D256" s="104"/>
      <c r="E256" s="105" t="e">
        <f>LOOKUP(D256,Accounts!A:A,Accounts!B:B)</f>
        <v>#N/A</v>
      </c>
      <c r="F256" s="106" t="e">
        <f>LOOKUP(Table1[[#This Row],[Account '#]],Accounts!A:A,Accounts!D:D)</f>
        <v>#N/A</v>
      </c>
      <c r="G256" s="107"/>
      <c r="H256" s="108" t="e">
        <f>IF(Table1[[#This Row],[GST?]],Table1[[#This Row],[Amount inc GST]]-Table1[[#This Row],[Amount inc GST]]/1.15,0)</f>
        <v>#N/A</v>
      </c>
      <c r="I256" s="109" t="e">
        <f>Table1[[#This Row],[Amount inc GST]]-Table1[[#This Row],[GST]]</f>
        <v>#N/A</v>
      </c>
      <c r="J256" s="103"/>
      <c r="K256" s="113">
        <f t="shared" si="3"/>
        <v>0</v>
      </c>
      <c r="L256" s="161"/>
      <c r="M256" s="161" t="e">
        <f>Table1[[#This Row],[Amount ex GST]]</f>
        <v>#N/A</v>
      </c>
      <c r="N256" s="161"/>
      <c r="O256" s="162" t="e">
        <f>Table1[[#This Row],[Amount ex GST]]-Table1[[#This Row],[Amount]]</f>
        <v>#N/A</v>
      </c>
    </row>
    <row r="257" spans="1:15" x14ac:dyDescent="0.2">
      <c r="A257" s="134"/>
      <c r="B257" s="102"/>
      <c r="C257" s="103"/>
      <c r="D257" s="104"/>
      <c r="E257" s="105" t="e">
        <f>LOOKUP(D257,Accounts!A:A,Accounts!B:B)</f>
        <v>#N/A</v>
      </c>
      <c r="F257" s="106" t="e">
        <f>LOOKUP(Table1[[#This Row],[Account '#]],Accounts!A:A,Accounts!D:D)</f>
        <v>#N/A</v>
      </c>
      <c r="G257" s="107"/>
      <c r="H257" s="108" t="e">
        <f>IF(Table1[[#This Row],[GST?]],Table1[[#This Row],[Amount inc GST]]-Table1[[#This Row],[Amount inc GST]]/1.15,0)</f>
        <v>#N/A</v>
      </c>
      <c r="I257" s="109" t="e">
        <f>Table1[[#This Row],[Amount inc GST]]-Table1[[#This Row],[GST]]</f>
        <v>#N/A</v>
      </c>
      <c r="J257" s="103"/>
      <c r="K257" s="113">
        <f t="shared" si="3"/>
        <v>0</v>
      </c>
      <c r="L257" s="161"/>
      <c r="M257" s="161" t="e">
        <f>Table1[[#This Row],[Amount ex GST]]</f>
        <v>#N/A</v>
      </c>
      <c r="N257" s="161"/>
      <c r="O257" s="162" t="e">
        <f>Table1[[#This Row],[Amount ex GST]]-Table1[[#This Row],[Amount]]</f>
        <v>#N/A</v>
      </c>
    </row>
    <row r="258" spans="1:15" x14ac:dyDescent="0.2">
      <c r="A258" s="134"/>
      <c r="B258" s="102"/>
      <c r="C258" s="103"/>
      <c r="D258" s="104"/>
      <c r="E258" s="105" t="e">
        <f>LOOKUP(D258,Accounts!A:A,Accounts!B:B)</f>
        <v>#N/A</v>
      </c>
      <c r="F258" s="106" t="e">
        <f>LOOKUP(Table1[[#This Row],[Account '#]],Accounts!A:A,Accounts!D:D)</f>
        <v>#N/A</v>
      </c>
      <c r="G258" s="107"/>
      <c r="H258" s="108" t="e">
        <f>IF(Table1[[#This Row],[GST?]],Table1[[#This Row],[Amount inc GST]]-Table1[[#This Row],[Amount inc GST]]/1.15,0)</f>
        <v>#N/A</v>
      </c>
      <c r="I258" s="109" t="e">
        <f>Table1[[#This Row],[Amount inc GST]]-Table1[[#This Row],[GST]]</f>
        <v>#N/A</v>
      </c>
      <c r="J258" s="103"/>
      <c r="K258" s="113">
        <f t="shared" si="3"/>
        <v>0</v>
      </c>
      <c r="L258" s="161"/>
      <c r="M258" s="161" t="e">
        <f>Table1[[#This Row],[Amount ex GST]]</f>
        <v>#N/A</v>
      </c>
      <c r="N258" s="161"/>
      <c r="O258" s="162" t="e">
        <f>Table1[[#This Row],[Amount ex GST]]-Table1[[#This Row],[Amount]]</f>
        <v>#N/A</v>
      </c>
    </row>
    <row r="259" spans="1:15" x14ac:dyDescent="0.2">
      <c r="A259" s="134"/>
      <c r="B259" s="102"/>
      <c r="C259" s="103"/>
      <c r="D259" s="104"/>
      <c r="E259" s="105" t="e">
        <f>LOOKUP(D259,Accounts!A:A,Accounts!B:B)</f>
        <v>#N/A</v>
      </c>
      <c r="F259" s="106" t="e">
        <f>LOOKUP(Table1[[#This Row],[Account '#]],Accounts!A:A,Accounts!D:D)</f>
        <v>#N/A</v>
      </c>
      <c r="G259" s="107"/>
      <c r="H259" s="108" t="e">
        <f>IF(Table1[[#This Row],[GST?]],Table1[[#This Row],[Amount inc GST]]-Table1[[#This Row],[Amount inc GST]]/1.15,0)</f>
        <v>#N/A</v>
      </c>
      <c r="I259" s="109" t="e">
        <f>Table1[[#This Row],[Amount inc GST]]-Table1[[#This Row],[GST]]</f>
        <v>#N/A</v>
      </c>
      <c r="J259" s="103"/>
      <c r="K259" s="113">
        <f t="shared" ref="K259:K322" si="4">IF(J259="y",K258+G259,K258)</f>
        <v>0</v>
      </c>
      <c r="L259" s="161"/>
      <c r="M259" s="161" t="e">
        <f>Table1[[#This Row],[Amount ex GST]]</f>
        <v>#N/A</v>
      </c>
      <c r="N259" s="161"/>
      <c r="O259" s="162" t="e">
        <f>Table1[[#This Row],[Amount ex GST]]-Table1[[#This Row],[Amount]]</f>
        <v>#N/A</v>
      </c>
    </row>
    <row r="260" spans="1:15" x14ac:dyDescent="0.2">
      <c r="A260" s="134"/>
      <c r="B260" s="102"/>
      <c r="C260" s="103"/>
      <c r="D260" s="104"/>
      <c r="E260" s="105" t="e">
        <f>LOOKUP(D260,Accounts!A:A,Accounts!B:B)</f>
        <v>#N/A</v>
      </c>
      <c r="F260" s="106" t="e">
        <f>LOOKUP(Table1[[#This Row],[Account '#]],Accounts!A:A,Accounts!D:D)</f>
        <v>#N/A</v>
      </c>
      <c r="G260" s="107"/>
      <c r="H260" s="108" t="e">
        <f>IF(Table1[[#This Row],[GST?]],Table1[[#This Row],[Amount inc GST]]-Table1[[#This Row],[Amount inc GST]]/1.15,0)</f>
        <v>#N/A</v>
      </c>
      <c r="I260" s="109" t="e">
        <f>Table1[[#This Row],[Amount inc GST]]-Table1[[#This Row],[GST]]</f>
        <v>#N/A</v>
      </c>
      <c r="J260" s="103"/>
      <c r="K260" s="113">
        <f t="shared" si="4"/>
        <v>0</v>
      </c>
      <c r="L260" s="161"/>
      <c r="M260" s="161" t="e">
        <f>Table1[[#This Row],[Amount ex GST]]</f>
        <v>#N/A</v>
      </c>
      <c r="N260" s="161"/>
      <c r="O260" s="162" t="e">
        <f>Table1[[#This Row],[Amount ex GST]]-Table1[[#This Row],[Amount]]</f>
        <v>#N/A</v>
      </c>
    </row>
    <row r="261" spans="1:15" x14ac:dyDescent="0.2">
      <c r="A261" s="134"/>
      <c r="B261" s="102"/>
      <c r="C261" s="103"/>
      <c r="D261" s="104"/>
      <c r="E261" s="105" t="e">
        <f>LOOKUP(D261,Accounts!A:A,Accounts!B:B)</f>
        <v>#N/A</v>
      </c>
      <c r="F261" s="106" t="e">
        <f>LOOKUP(Table1[[#This Row],[Account '#]],Accounts!A:A,Accounts!D:D)</f>
        <v>#N/A</v>
      </c>
      <c r="G261" s="107"/>
      <c r="H261" s="108" t="e">
        <f>IF(Table1[[#This Row],[GST?]],Table1[[#This Row],[Amount inc GST]]-Table1[[#This Row],[Amount inc GST]]/1.15,0)</f>
        <v>#N/A</v>
      </c>
      <c r="I261" s="109" t="e">
        <f>Table1[[#This Row],[Amount inc GST]]-Table1[[#This Row],[GST]]</f>
        <v>#N/A</v>
      </c>
      <c r="J261" s="103"/>
      <c r="K261" s="113">
        <f t="shared" si="4"/>
        <v>0</v>
      </c>
      <c r="L261" s="161"/>
      <c r="M261" s="161" t="e">
        <f>Table1[[#This Row],[Amount ex GST]]</f>
        <v>#N/A</v>
      </c>
      <c r="N261" s="161"/>
      <c r="O261" s="162" t="e">
        <f>Table1[[#This Row],[Amount ex GST]]-Table1[[#This Row],[Amount]]</f>
        <v>#N/A</v>
      </c>
    </row>
    <row r="262" spans="1:15" x14ac:dyDescent="0.2">
      <c r="A262" s="134"/>
      <c r="B262" s="102"/>
      <c r="C262" s="103"/>
      <c r="D262" s="104"/>
      <c r="E262" s="105" t="e">
        <f>LOOKUP(D262,Accounts!A:A,Accounts!B:B)</f>
        <v>#N/A</v>
      </c>
      <c r="F262" s="106" t="e">
        <f>LOOKUP(Table1[[#This Row],[Account '#]],Accounts!A:A,Accounts!D:D)</f>
        <v>#N/A</v>
      </c>
      <c r="G262" s="107"/>
      <c r="H262" s="108" t="e">
        <f>IF(Table1[[#This Row],[GST?]],Table1[[#This Row],[Amount inc GST]]-Table1[[#This Row],[Amount inc GST]]/1.15,0)</f>
        <v>#N/A</v>
      </c>
      <c r="I262" s="109" t="e">
        <f>Table1[[#This Row],[Amount inc GST]]-Table1[[#This Row],[GST]]</f>
        <v>#N/A</v>
      </c>
      <c r="J262" s="103"/>
      <c r="K262" s="113">
        <f t="shared" si="4"/>
        <v>0</v>
      </c>
      <c r="L262" s="161"/>
      <c r="M262" s="161" t="e">
        <f>Table1[[#This Row],[Amount ex GST]]</f>
        <v>#N/A</v>
      </c>
      <c r="N262" s="161"/>
      <c r="O262" s="162" t="e">
        <f>Table1[[#This Row],[Amount ex GST]]-Table1[[#This Row],[Amount]]</f>
        <v>#N/A</v>
      </c>
    </row>
    <row r="263" spans="1:15" x14ac:dyDescent="0.2">
      <c r="A263" s="134"/>
      <c r="B263" s="102"/>
      <c r="C263" s="103"/>
      <c r="D263" s="104"/>
      <c r="E263" s="105" t="e">
        <f>LOOKUP(D263,Accounts!A:A,Accounts!B:B)</f>
        <v>#N/A</v>
      </c>
      <c r="F263" s="106" t="e">
        <f>LOOKUP(Table1[[#This Row],[Account '#]],Accounts!A:A,Accounts!D:D)</f>
        <v>#N/A</v>
      </c>
      <c r="G263" s="107"/>
      <c r="H263" s="108" t="e">
        <f>IF(Table1[[#This Row],[GST?]],Table1[[#This Row],[Amount inc GST]]-Table1[[#This Row],[Amount inc GST]]/1.15,0)</f>
        <v>#N/A</v>
      </c>
      <c r="I263" s="109" t="e">
        <f>Table1[[#This Row],[Amount inc GST]]-Table1[[#This Row],[GST]]</f>
        <v>#N/A</v>
      </c>
      <c r="J263" s="103"/>
      <c r="K263" s="113">
        <f t="shared" si="4"/>
        <v>0</v>
      </c>
      <c r="L263" s="161"/>
      <c r="M263" s="161" t="e">
        <f>Table1[[#This Row],[Amount ex GST]]</f>
        <v>#N/A</v>
      </c>
      <c r="N263" s="161"/>
      <c r="O263" s="162" t="e">
        <f>Table1[[#This Row],[Amount ex GST]]-Table1[[#This Row],[Amount]]</f>
        <v>#N/A</v>
      </c>
    </row>
    <row r="264" spans="1:15" x14ac:dyDescent="0.2">
      <c r="A264" s="134"/>
      <c r="B264" s="102"/>
      <c r="C264" s="103"/>
      <c r="D264" s="104"/>
      <c r="E264" s="105" t="e">
        <f>LOOKUP(D264,Accounts!A:A,Accounts!B:B)</f>
        <v>#N/A</v>
      </c>
      <c r="F264" s="106" t="e">
        <f>LOOKUP(Table1[[#This Row],[Account '#]],Accounts!A:A,Accounts!D:D)</f>
        <v>#N/A</v>
      </c>
      <c r="G264" s="107"/>
      <c r="H264" s="108" t="e">
        <f>IF(Table1[[#This Row],[GST?]],Table1[[#This Row],[Amount inc GST]]-Table1[[#This Row],[Amount inc GST]]/1.15,0)</f>
        <v>#N/A</v>
      </c>
      <c r="I264" s="109" t="e">
        <f>Table1[[#This Row],[Amount inc GST]]-Table1[[#This Row],[GST]]</f>
        <v>#N/A</v>
      </c>
      <c r="J264" s="103"/>
      <c r="K264" s="113">
        <f t="shared" si="4"/>
        <v>0</v>
      </c>
      <c r="L264" s="161"/>
      <c r="M264" s="161" t="e">
        <f>Table1[[#This Row],[Amount ex GST]]</f>
        <v>#N/A</v>
      </c>
      <c r="N264" s="161"/>
      <c r="O264" s="162" t="e">
        <f>Table1[[#This Row],[Amount ex GST]]-Table1[[#This Row],[Amount]]</f>
        <v>#N/A</v>
      </c>
    </row>
    <row r="265" spans="1:15" x14ac:dyDescent="0.2">
      <c r="A265" s="134"/>
      <c r="B265" s="102"/>
      <c r="C265" s="103"/>
      <c r="D265" s="104"/>
      <c r="E265" s="105" t="e">
        <f>LOOKUP(D265,Accounts!A:A,Accounts!B:B)</f>
        <v>#N/A</v>
      </c>
      <c r="F265" s="106" t="e">
        <f>LOOKUP(Table1[[#This Row],[Account '#]],Accounts!A:A,Accounts!D:D)</f>
        <v>#N/A</v>
      </c>
      <c r="G265" s="107"/>
      <c r="H265" s="108" t="e">
        <f>IF(Table1[[#This Row],[GST?]],Table1[[#This Row],[Amount inc GST]]-Table1[[#This Row],[Amount inc GST]]/1.15,0)</f>
        <v>#N/A</v>
      </c>
      <c r="I265" s="109" t="e">
        <f>Table1[[#This Row],[Amount inc GST]]-Table1[[#This Row],[GST]]</f>
        <v>#N/A</v>
      </c>
      <c r="J265" s="103"/>
      <c r="K265" s="113">
        <f t="shared" si="4"/>
        <v>0</v>
      </c>
      <c r="L265" s="161"/>
      <c r="M265" s="161" t="e">
        <f>Table1[[#This Row],[Amount ex GST]]</f>
        <v>#N/A</v>
      </c>
      <c r="N265" s="161"/>
      <c r="O265" s="162" t="e">
        <f>Table1[[#This Row],[Amount ex GST]]-Table1[[#This Row],[Amount]]</f>
        <v>#N/A</v>
      </c>
    </row>
    <row r="266" spans="1:15" x14ac:dyDescent="0.2">
      <c r="A266" s="134"/>
      <c r="B266" s="102"/>
      <c r="C266" s="103"/>
      <c r="D266" s="104"/>
      <c r="E266" s="112" t="e">
        <f>LOOKUP(D266,Accounts!A:A,Accounts!B:B)</f>
        <v>#N/A</v>
      </c>
      <c r="F266" s="106" t="e">
        <f>LOOKUP(Table1[[#This Row],[Account '#]],Accounts!A:A,Accounts!D:D)</f>
        <v>#N/A</v>
      </c>
      <c r="G266" s="107"/>
      <c r="H266" s="108" t="e">
        <f>IF(Table1[[#This Row],[GST?]],Table1[[#This Row],[Amount inc GST]]-Table1[[#This Row],[Amount inc GST]]/1.15,0)</f>
        <v>#N/A</v>
      </c>
      <c r="I266" s="109" t="e">
        <f>Table1[[#This Row],[Amount inc GST]]-Table1[[#This Row],[GST]]</f>
        <v>#N/A</v>
      </c>
      <c r="J266" s="103"/>
      <c r="K266" s="113">
        <f t="shared" si="4"/>
        <v>0</v>
      </c>
      <c r="L266" s="161"/>
      <c r="M266" s="161" t="e">
        <f>Table1[[#This Row],[Amount ex GST]]</f>
        <v>#N/A</v>
      </c>
      <c r="N266" s="161"/>
      <c r="O266" s="162" t="e">
        <f>Table1[[#This Row],[Amount ex GST]]-Table1[[#This Row],[Amount]]</f>
        <v>#N/A</v>
      </c>
    </row>
    <row r="267" spans="1:15" x14ac:dyDescent="0.2">
      <c r="A267" s="134"/>
      <c r="B267" s="102"/>
      <c r="C267" s="103"/>
      <c r="D267" s="104"/>
      <c r="E267" s="105" t="e">
        <f>LOOKUP(D267,Accounts!A:A,Accounts!B:B)</f>
        <v>#N/A</v>
      </c>
      <c r="F267" s="106" t="e">
        <f>LOOKUP(Table1[[#This Row],[Account '#]],Accounts!A:A,Accounts!D:D)</f>
        <v>#N/A</v>
      </c>
      <c r="G267" s="107"/>
      <c r="H267" s="108" t="e">
        <f>IF(Table1[[#This Row],[GST?]],Table1[[#This Row],[Amount inc GST]]-Table1[[#This Row],[Amount inc GST]]/1.15,0)</f>
        <v>#N/A</v>
      </c>
      <c r="I267" s="109" t="e">
        <f>Table1[[#This Row],[Amount inc GST]]-Table1[[#This Row],[GST]]</f>
        <v>#N/A</v>
      </c>
      <c r="J267" s="103"/>
      <c r="K267" s="113">
        <f t="shared" si="4"/>
        <v>0</v>
      </c>
      <c r="L267" s="161"/>
      <c r="M267" s="161" t="e">
        <f>Table1[[#This Row],[Amount ex GST]]</f>
        <v>#N/A</v>
      </c>
      <c r="N267" s="161"/>
      <c r="O267" s="162" t="e">
        <f>Table1[[#This Row],[Amount ex GST]]-Table1[[#This Row],[Amount]]</f>
        <v>#N/A</v>
      </c>
    </row>
    <row r="268" spans="1:15" x14ac:dyDescent="0.2">
      <c r="A268" s="134"/>
      <c r="B268" s="102"/>
      <c r="C268" s="103"/>
      <c r="D268" s="104"/>
      <c r="E268" s="105" t="e">
        <f>LOOKUP(D268,Accounts!A:A,Accounts!B:B)</f>
        <v>#N/A</v>
      </c>
      <c r="F268" s="106" t="e">
        <f>LOOKUP(Table1[[#This Row],[Account '#]],Accounts!A:A,Accounts!D:D)</f>
        <v>#N/A</v>
      </c>
      <c r="G268" s="107"/>
      <c r="H268" s="108" t="e">
        <f>IF(Table1[[#This Row],[GST?]],Table1[[#This Row],[Amount inc GST]]-Table1[[#This Row],[Amount inc GST]]/1.15,0)</f>
        <v>#N/A</v>
      </c>
      <c r="I268" s="109" t="e">
        <f>Table1[[#This Row],[Amount inc GST]]-Table1[[#This Row],[GST]]</f>
        <v>#N/A</v>
      </c>
      <c r="J268" s="103"/>
      <c r="K268" s="113">
        <f t="shared" si="4"/>
        <v>0</v>
      </c>
      <c r="L268" s="161"/>
      <c r="M268" s="161" t="e">
        <f>Table1[[#This Row],[Amount ex GST]]</f>
        <v>#N/A</v>
      </c>
      <c r="N268" s="161"/>
      <c r="O268" s="162" t="e">
        <f>Table1[[#This Row],[Amount ex GST]]-Table1[[#This Row],[Amount]]</f>
        <v>#N/A</v>
      </c>
    </row>
    <row r="269" spans="1:15" x14ac:dyDescent="0.2">
      <c r="A269" s="134"/>
      <c r="B269" s="102"/>
      <c r="C269" s="103"/>
      <c r="D269" s="104"/>
      <c r="E269" s="105" t="e">
        <f>LOOKUP(D269,Accounts!A:A,Accounts!B:B)</f>
        <v>#N/A</v>
      </c>
      <c r="F269" s="106" t="e">
        <f>LOOKUP(Table1[[#This Row],[Account '#]],Accounts!A:A,Accounts!D:D)</f>
        <v>#N/A</v>
      </c>
      <c r="G269" s="107"/>
      <c r="H269" s="108" t="e">
        <f>IF(Table1[[#This Row],[GST?]],Table1[[#This Row],[Amount inc GST]]-Table1[[#This Row],[Amount inc GST]]/1.15,0)</f>
        <v>#N/A</v>
      </c>
      <c r="I269" s="109" t="e">
        <f>Table1[[#This Row],[Amount inc GST]]-Table1[[#This Row],[GST]]</f>
        <v>#N/A</v>
      </c>
      <c r="J269" s="103"/>
      <c r="K269" s="113">
        <f t="shared" si="4"/>
        <v>0</v>
      </c>
      <c r="L269" s="161"/>
      <c r="M269" s="161" t="e">
        <f>Table1[[#This Row],[Amount ex GST]]</f>
        <v>#N/A</v>
      </c>
      <c r="N269" s="161"/>
      <c r="O269" s="162" t="e">
        <f>Table1[[#This Row],[Amount ex GST]]-Table1[[#This Row],[Amount]]</f>
        <v>#N/A</v>
      </c>
    </row>
    <row r="270" spans="1:15" x14ac:dyDescent="0.2">
      <c r="A270" s="134"/>
      <c r="B270" s="102"/>
      <c r="C270" s="103"/>
      <c r="D270" s="104"/>
      <c r="E270" s="112" t="e">
        <f>LOOKUP(D270,Accounts!A:A,Accounts!B:B)</f>
        <v>#N/A</v>
      </c>
      <c r="F270" s="106" t="e">
        <f>LOOKUP(Table1[[#This Row],[Account '#]],Accounts!A:A,Accounts!D:D)</f>
        <v>#N/A</v>
      </c>
      <c r="G270" s="107"/>
      <c r="H270" s="108" t="e">
        <f>IF(Table1[[#This Row],[GST?]],Table1[[#This Row],[Amount inc GST]]-Table1[[#This Row],[Amount inc GST]]/1.15,0)</f>
        <v>#N/A</v>
      </c>
      <c r="I270" s="109" t="e">
        <f>Table1[[#This Row],[Amount inc GST]]-Table1[[#This Row],[GST]]</f>
        <v>#N/A</v>
      </c>
      <c r="J270" s="103"/>
      <c r="K270" s="113">
        <f t="shared" si="4"/>
        <v>0</v>
      </c>
      <c r="L270" s="161"/>
      <c r="M270" s="161" t="e">
        <f>Table1[[#This Row],[Amount ex GST]]</f>
        <v>#N/A</v>
      </c>
      <c r="N270" s="161"/>
      <c r="O270" s="162" t="e">
        <f>Table1[[#This Row],[Amount ex GST]]-Table1[[#This Row],[Amount]]</f>
        <v>#N/A</v>
      </c>
    </row>
    <row r="271" spans="1:15" x14ac:dyDescent="0.2">
      <c r="A271" s="134"/>
      <c r="B271" s="102"/>
      <c r="C271" s="103"/>
      <c r="D271" s="104"/>
      <c r="E271" s="105" t="e">
        <f>LOOKUP(D271,Accounts!A:A,Accounts!B:B)</f>
        <v>#N/A</v>
      </c>
      <c r="F271" s="106" t="e">
        <f>LOOKUP(Table1[[#This Row],[Account '#]],Accounts!A:A,Accounts!D:D)</f>
        <v>#N/A</v>
      </c>
      <c r="G271" s="107"/>
      <c r="H271" s="108" t="e">
        <f>IF(Table1[[#This Row],[GST?]],Table1[[#This Row],[Amount inc GST]]-Table1[[#This Row],[Amount inc GST]]/1.15,0)</f>
        <v>#N/A</v>
      </c>
      <c r="I271" s="109" t="e">
        <f>Table1[[#This Row],[Amount inc GST]]-Table1[[#This Row],[GST]]</f>
        <v>#N/A</v>
      </c>
      <c r="J271" s="103"/>
      <c r="K271" s="113">
        <f t="shared" si="4"/>
        <v>0</v>
      </c>
      <c r="L271" s="161"/>
      <c r="M271" s="161" t="e">
        <f>Table1[[#This Row],[Amount ex GST]]</f>
        <v>#N/A</v>
      </c>
      <c r="N271" s="161"/>
      <c r="O271" s="162" t="e">
        <f>Table1[[#This Row],[Amount ex GST]]-Table1[[#This Row],[Amount]]</f>
        <v>#N/A</v>
      </c>
    </row>
    <row r="272" spans="1:15" x14ac:dyDescent="0.2">
      <c r="A272" s="134"/>
      <c r="B272" s="102"/>
      <c r="C272" s="103"/>
      <c r="D272" s="104"/>
      <c r="E272" s="105" t="e">
        <f>LOOKUP(D272,Accounts!A:A,Accounts!B:B)</f>
        <v>#N/A</v>
      </c>
      <c r="F272" s="106" t="e">
        <f>LOOKUP(Table1[[#This Row],[Account '#]],Accounts!A:A,Accounts!D:D)</f>
        <v>#N/A</v>
      </c>
      <c r="G272" s="107"/>
      <c r="H272" s="108" t="e">
        <f>IF(Table1[[#This Row],[GST?]],Table1[[#This Row],[Amount inc GST]]-Table1[[#This Row],[Amount inc GST]]/1.15,0)</f>
        <v>#N/A</v>
      </c>
      <c r="I272" s="109" t="e">
        <f>Table1[[#This Row],[Amount inc GST]]-Table1[[#This Row],[GST]]</f>
        <v>#N/A</v>
      </c>
      <c r="J272" s="103"/>
      <c r="K272" s="113">
        <f t="shared" si="4"/>
        <v>0</v>
      </c>
      <c r="L272" s="161"/>
      <c r="M272" s="161" t="e">
        <f>Table1[[#This Row],[Amount ex GST]]</f>
        <v>#N/A</v>
      </c>
      <c r="N272" s="161"/>
      <c r="O272" s="162" t="e">
        <f>Table1[[#This Row],[Amount ex GST]]-Table1[[#This Row],[Amount]]</f>
        <v>#N/A</v>
      </c>
    </row>
    <row r="273" spans="1:15" x14ac:dyDescent="0.2">
      <c r="A273" s="134"/>
      <c r="B273" s="102"/>
      <c r="C273" s="103"/>
      <c r="D273" s="104"/>
      <c r="E273" s="105" t="e">
        <f>LOOKUP(D273,Accounts!A:A,Accounts!B:B)</f>
        <v>#N/A</v>
      </c>
      <c r="F273" s="106" t="e">
        <f>LOOKUP(Table1[[#This Row],[Account '#]],Accounts!A:A,Accounts!D:D)</f>
        <v>#N/A</v>
      </c>
      <c r="G273" s="107"/>
      <c r="H273" s="108" t="e">
        <f>IF(Table1[[#This Row],[GST?]],Table1[[#This Row],[Amount inc GST]]-Table1[[#This Row],[Amount inc GST]]/1.15,0)</f>
        <v>#N/A</v>
      </c>
      <c r="I273" s="109" t="e">
        <f>Table1[[#This Row],[Amount inc GST]]-Table1[[#This Row],[GST]]</f>
        <v>#N/A</v>
      </c>
      <c r="J273" s="103"/>
      <c r="K273" s="113">
        <f t="shared" si="4"/>
        <v>0</v>
      </c>
      <c r="L273" s="161"/>
      <c r="M273" s="161" t="e">
        <f>Table1[[#This Row],[Amount ex GST]]</f>
        <v>#N/A</v>
      </c>
      <c r="N273" s="161"/>
      <c r="O273" s="162" t="e">
        <f>Table1[[#This Row],[Amount ex GST]]-Table1[[#This Row],[Amount]]</f>
        <v>#N/A</v>
      </c>
    </row>
    <row r="274" spans="1:15" x14ac:dyDescent="0.2">
      <c r="A274" s="134"/>
      <c r="B274" s="102"/>
      <c r="C274" s="103"/>
      <c r="D274" s="104"/>
      <c r="E274" s="105" t="e">
        <f>LOOKUP(D274,Accounts!A:A,Accounts!B:B)</f>
        <v>#N/A</v>
      </c>
      <c r="F274" s="106" t="e">
        <f>LOOKUP(Table1[[#This Row],[Account '#]],Accounts!A:A,Accounts!D:D)</f>
        <v>#N/A</v>
      </c>
      <c r="G274" s="107"/>
      <c r="H274" s="108" t="e">
        <f>IF(Table1[[#This Row],[GST?]],Table1[[#This Row],[Amount inc GST]]-Table1[[#This Row],[Amount inc GST]]/1.15,0)</f>
        <v>#N/A</v>
      </c>
      <c r="I274" s="109" t="e">
        <f>Table1[[#This Row],[Amount inc GST]]-Table1[[#This Row],[GST]]</f>
        <v>#N/A</v>
      </c>
      <c r="J274" s="103"/>
      <c r="K274" s="113">
        <f t="shared" si="4"/>
        <v>0</v>
      </c>
      <c r="L274" s="161"/>
      <c r="M274" s="161" t="e">
        <f>Table1[[#This Row],[Amount ex GST]]</f>
        <v>#N/A</v>
      </c>
      <c r="N274" s="161"/>
      <c r="O274" s="162" t="e">
        <f>Table1[[#This Row],[Amount ex GST]]-Table1[[#This Row],[Amount]]</f>
        <v>#N/A</v>
      </c>
    </row>
    <row r="275" spans="1:15" x14ac:dyDescent="0.2">
      <c r="A275" s="134"/>
      <c r="B275" s="102"/>
      <c r="C275" s="103"/>
      <c r="D275" s="104"/>
      <c r="E275" s="105" t="e">
        <f>LOOKUP(D275,Accounts!A:A,Accounts!B:B)</f>
        <v>#N/A</v>
      </c>
      <c r="F275" s="106" t="e">
        <f>LOOKUP(Table1[[#This Row],[Account '#]],Accounts!A:A,Accounts!D:D)</f>
        <v>#N/A</v>
      </c>
      <c r="G275" s="107"/>
      <c r="H275" s="108" t="e">
        <f>IF(Table1[[#This Row],[GST?]],Table1[[#This Row],[Amount inc GST]]-Table1[[#This Row],[Amount inc GST]]/1.15,0)</f>
        <v>#N/A</v>
      </c>
      <c r="I275" s="109" t="e">
        <f>Table1[[#This Row],[Amount inc GST]]-Table1[[#This Row],[GST]]</f>
        <v>#N/A</v>
      </c>
      <c r="J275" s="103"/>
      <c r="K275" s="113">
        <f t="shared" si="4"/>
        <v>0</v>
      </c>
      <c r="L275" s="161"/>
      <c r="M275" s="161" t="e">
        <f>Table1[[#This Row],[Amount ex GST]]</f>
        <v>#N/A</v>
      </c>
      <c r="N275" s="161"/>
      <c r="O275" s="162" t="e">
        <f>Table1[[#This Row],[Amount ex GST]]-Table1[[#This Row],[Amount]]</f>
        <v>#N/A</v>
      </c>
    </row>
    <row r="276" spans="1:15" x14ac:dyDescent="0.2">
      <c r="A276" s="134"/>
      <c r="B276" s="102"/>
      <c r="C276" s="103"/>
      <c r="D276" s="104"/>
      <c r="E276" s="105" t="e">
        <f>LOOKUP(D276,Accounts!A:A,Accounts!B:B)</f>
        <v>#N/A</v>
      </c>
      <c r="F276" s="106" t="e">
        <f>LOOKUP(Table1[[#This Row],[Account '#]],Accounts!A:A,Accounts!D:D)</f>
        <v>#N/A</v>
      </c>
      <c r="G276" s="107"/>
      <c r="H276" s="108" t="e">
        <f>IF(Table1[[#This Row],[GST?]],Table1[[#This Row],[Amount inc GST]]-Table1[[#This Row],[Amount inc GST]]/1.15,0)</f>
        <v>#N/A</v>
      </c>
      <c r="I276" s="109" t="e">
        <f>Table1[[#This Row],[Amount inc GST]]-Table1[[#This Row],[GST]]</f>
        <v>#N/A</v>
      </c>
      <c r="J276" s="103"/>
      <c r="K276" s="113">
        <f t="shared" si="4"/>
        <v>0</v>
      </c>
      <c r="L276" s="161"/>
      <c r="M276" s="161" t="e">
        <f>Table1[[#This Row],[Amount ex GST]]</f>
        <v>#N/A</v>
      </c>
      <c r="N276" s="161"/>
      <c r="O276" s="162" t="e">
        <f>Table1[[#This Row],[Amount ex GST]]-Table1[[#This Row],[Amount]]</f>
        <v>#N/A</v>
      </c>
    </row>
    <row r="277" spans="1:15" x14ac:dyDescent="0.2">
      <c r="A277" s="132"/>
      <c r="B277" s="102"/>
      <c r="C277" s="120"/>
      <c r="D277" s="121"/>
      <c r="E277" s="135" t="e">
        <f>LOOKUP(D277,Accounts!A:A,Accounts!B:B)</f>
        <v>#N/A</v>
      </c>
      <c r="F277" s="115" t="e">
        <f>LOOKUP(Table1[[#This Row],[Account '#]],Accounts!A:A,Accounts!D:D)</f>
        <v>#N/A</v>
      </c>
      <c r="G277" s="136"/>
      <c r="H277" s="108" t="e">
        <f>IF(Table1[[#This Row],[GST?]],Table1[[#This Row],[Amount inc GST]]-Table1[[#This Row],[Amount inc GST]]/1.15,0)</f>
        <v>#N/A</v>
      </c>
      <c r="I277" s="116" t="e">
        <f>Table1[[#This Row],[Amount inc GST]]-Table1[[#This Row],[GST]]</f>
        <v>#N/A</v>
      </c>
      <c r="J277" s="103"/>
      <c r="K277" s="113">
        <f t="shared" si="4"/>
        <v>0</v>
      </c>
      <c r="L277" s="161"/>
      <c r="M277" s="161" t="e">
        <f>Table1[[#This Row],[Amount ex GST]]</f>
        <v>#N/A</v>
      </c>
      <c r="N277" s="161"/>
      <c r="O277" s="162" t="e">
        <f>Table1[[#This Row],[Amount ex GST]]-Table1[[#This Row],[Amount]]</f>
        <v>#N/A</v>
      </c>
    </row>
    <row r="278" spans="1:15" x14ac:dyDescent="0.2">
      <c r="A278" s="134"/>
      <c r="B278" s="102"/>
      <c r="C278" s="103"/>
      <c r="D278" s="104"/>
      <c r="E278" s="105" t="e">
        <f>LOOKUP(D278,Accounts!A:A,Accounts!B:B)</f>
        <v>#N/A</v>
      </c>
      <c r="F278" s="106" t="e">
        <f>LOOKUP(Table1[[#This Row],[Account '#]],Accounts!A:A,Accounts!D:D)</f>
        <v>#N/A</v>
      </c>
      <c r="G278" s="107"/>
      <c r="H278" s="108" t="e">
        <f>IF(Table1[[#This Row],[GST?]],Table1[[#This Row],[Amount inc GST]]-Table1[[#This Row],[Amount inc GST]]/1.15,0)</f>
        <v>#N/A</v>
      </c>
      <c r="I278" s="109" t="e">
        <f>Table1[[#This Row],[Amount inc GST]]-Table1[[#This Row],[GST]]</f>
        <v>#N/A</v>
      </c>
      <c r="J278" s="103"/>
      <c r="K278" s="113">
        <f t="shared" si="4"/>
        <v>0</v>
      </c>
      <c r="L278" s="161"/>
      <c r="M278" s="161" t="e">
        <f>Table1[[#This Row],[Amount ex GST]]</f>
        <v>#N/A</v>
      </c>
      <c r="N278" s="161"/>
      <c r="O278" s="162" t="e">
        <f>Table1[[#This Row],[Amount ex GST]]-Table1[[#This Row],[Amount]]</f>
        <v>#N/A</v>
      </c>
    </row>
    <row r="279" spans="1:15" x14ac:dyDescent="0.2">
      <c r="A279" s="134"/>
      <c r="B279" s="102"/>
      <c r="C279" s="103"/>
      <c r="D279" s="104"/>
      <c r="E279" s="105" t="e">
        <f>LOOKUP(D279,Accounts!A:A,Accounts!B:B)</f>
        <v>#N/A</v>
      </c>
      <c r="F279" s="106" t="e">
        <f>LOOKUP(Table1[[#This Row],[Account '#]],Accounts!A:A,Accounts!D:D)</f>
        <v>#N/A</v>
      </c>
      <c r="G279" s="107"/>
      <c r="H279" s="108" t="e">
        <f>IF(Table1[[#This Row],[GST?]],Table1[[#This Row],[Amount inc GST]]-Table1[[#This Row],[Amount inc GST]]/1.15,0)</f>
        <v>#N/A</v>
      </c>
      <c r="I279" s="109" t="e">
        <f>Table1[[#This Row],[Amount inc GST]]-Table1[[#This Row],[GST]]</f>
        <v>#N/A</v>
      </c>
      <c r="J279" s="103"/>
      <c r="K279" s="113">
        <f t="shared" si="4"/>
        <v>0</v>
      </c>
      <c r="L279" s="161"/>
      <c r="M279" s="161" t="e">
        <f>Table1[[#This Row],[Amount ex GST]]</f>
        <v>#N/A</v>
      </c>
      <c r="N279" s="161"/>
      <c r="O279" s="162" t="e">
        <f>Table1[[#This Row],[Amount ex GST]]-Table1[[#This Row],[Amount]]</f>
        <v>#N/A</v>
      </c>
    </row>
    <row r="280" spans="1:15" x14ac:dyDescent="0.2">
      <c r="A280" s="134"/>
      <c r="B280" s="102"/>
      <c r="C280" s="103"/>
      <c r="D280" s="104"/>
      <c r="E280" s="105" t="e">
        <f>LOOKUP(D280,Accounts!A:A,Accounts!B:B)</f>
        <v>#N/A</v>
      </c>
      <c r="F280" s="106" t="e">
        <f>LOOKUP(Table1[[#This Row],[Account '#]],Accounts!A:A,Accounts!D:D)</f>
        <v>#N/A</v>
      </c>
      <c r="G280" s="107"/>
      <c r="H280" s="108" t="e">
        <f>IF(Table1[[#This Row],[GST?]],Table1[[#This Row],[Amount inc GST]]-Table1[[#This Row],[Amount inc GST]]/1.15,0)</f>
        <v>#N/A</v>
      </c>
      <c r="I280" s="109" t="e">
        <f>Table1[[#This Row],[Amount inc GST]]-Table1[[#This Row],[GST]]</f>
        <v>#N/A</v>
      </c>
      <c r="J280" s="103"/>
      <c r="K280" s="113">
        <f t="shared" si="4"/>
        <v>0</v>
      </c>
      <c r="L280" s="161"/>
      <c r="M280" s="161" t="e">
        <f>Table1[[#This Row],[Amount ex GST]]</f>
        <v>#N/A</v>
      </c>
      <c r="N280" s="161"/>
      <c r="O280" s="162" t="e">
        <f>Table1[[#This Row],[Amount ex GST]]-Table1[[#This Row],[Amount]]</f>
        <v>#N/A</v>
      </c>
    </row>
    <row r="281" spans="1:15" x14ac:dyDescent="0.2">
      <c r="A281" s="134"/>
      <c r="B281" s="102"/>
      <c r="C281" s="103"/>
      <c r="D281" s="104"/>
      <c r="E281" s="112" t="e">
        <f>LOOKUP(D281,Accounts!A:A,Accounts!B:B)</f>
        <v>#N/A</v>
      </c>
      <c r="F281" s="106" t="e">
        <f>LOOKUP(Table1[[#This Row],[Account '#]],Accounts!A:A,Accounts!D:D)</f>
        <v>#N/A</v>
      </c>
      <c r="G281" s="107"/>
      <c r="H281" s="108" t="e">
        <f>IF(Table1[[#This Row],[GST?]],Table1[[#This Row],[Amount inc GST]]-Table1[[#This Row],[Amount inc GST]]/1.15,0)</f>
        <v>#N/A</v>
      </c>
      <c r="I281" s="109" t="e">
        <f>Table1[[#This Row],[Amount inc GST]]-Table1[[#This Row],[GST]]</f>
        <v>#N/A</v>
      </c>
      <c r="J281" s="103"/>
      <c r="K281" s="113">
        <f t="shared" si="4"/>
        <v>0</v>
      </c>
      <c r="L281" s="161"/>
      <c r="M281" s="161" t="e">
        <f>Table1[[#This Row],[Amount ex GST]]</f>
        <v>#N/A</v>
      </c>
      <c r="N281" s="161"/>
      <c r="O281" s="162" t="e">
        <f>Table1[[#This Row],[Amount ex GST]]-Table1[[#This Row],[Amount]]</f>
        <v>#N/A</v>
      </c>
    </row>
    <row r="282" spans="1:15" x14ac:dyDescent="0.2">
      <c r="A282" s="134"/>
      <c r="B282" s="102"/>
      <c r="C282" s="103"/>
      <c r="D282" s="104"/>
      <c r="E282" s="105" t="e">
        <f>LOOKUP(D282,Accounts!A:A,Accounts!B:B)</f>
        <v>#N/A</v>
      </c>
      <c r="F282" s="106" t="e">
        <f>LOOKUP(Table1[[#This Row],[Account '#]],Accounts!A:A,Accounts!D:D)</f>
        <v>#N/A</v>
      </c>
      <c r="G282" s="107"/>
      <c r="H282" s="108" t="e">
        <f>IF(Table1[[#This Row],[GST?]],Table1[[#This Row],[Amount inc GST]]-Table1[[#This Row],[Amount inc GST]]/1.15,0)</f>
        <v>#N/A</v>
      </c>
      <c r="I282" s="109" t="e">
        <f>Table1[[#This Row],[Amount inc GST]]-Table1[[#This Row],[GST]]</f>
        <v>#N/A</v>
      </c>
      <c r="J282" s="103"/>
      <c r="K282" s="113">
        <f t="shared" si="4"/>
        <v>0</v>
      </c>
      <c r="L282" s="161"/>
      <c r="M282" s="161" t="e">
        <f>Table1[[#This Row],[Amount ex GST]]</f>
        <v>#N/A</v>
      </c>
      <c r="N282" s="161"/>
      <c r="O282" s="162" t="e">
        <f>Table1[[#This Row],[Amount ex GST]]-Table1[[#This Row],[Amount]]</f>
        <v>#N/A</v>
      </c>
    </row>
    <row r="283" spans="1:15" x14ac:dyDescent="0.2">
      <c r="A283" s="134"/>
      <c r="B283" s="102"/>
      <c r="C283" s="103"/>
      <c r="D283" s="104"/>
      <c r="E283" s="105" t="e">
        <f>LOOKUP(D283,Accounts!A:A,Accounts!B:B)</f>
        <v>#N/A</v>
      </c>
      <c r="F283" s="106" t="e">
        <f>LOOKUP(Table1[[#This Row],[Account '#]],Accounts!A:A,Accounts!D:D)</f>
        <v>#N/A</v>
      </c>
      <c r="G283" s="107"/>
      <c r="H283" s="108" t="e">
        <f>IF(Table1[[#This Row],[GST?]],Table1[[#This Row],[Amount inc GST]]-Table1[[#This Row],[Amount inc GST]]/1.15,0)</f>
        <v>#N/A</v>
      </c>
      <c r="I283" s="109" t="e">
        <f>Table1[[#This Row],[Amount inc GST]]-Table1[[#This Row],[GST]]</f>
        <v>#N/A</v>
      </c>
      <c r="J283" s="103"/>
      <c r="K283" s="113">
        <f t="shared" si="4"/>
        <v>0</v>
      </c>
      <c r="L283" s="161"/>
      <c r="M283" s="161" t="e">
        <f>Table1[[#This Row],[Amount ex GST]]</f>
        <v>#N/A</v>
      </c>
      <c r="N283" s="161"/>
      <c r="O283" s="162" t="e">
        <f>Table1[[#This Row],[Amount ex GST]]-Table1[[#This Row],[Amount]]</f>
        <v>#N/A</v>
      </c>
    </row>
    <row r="284" spans="1:15" x14ac:dyDescent="0.2">
      <c r="A284" s="134"/>
      <c r="B284" s="102"/>
      <c r="C284" s="103"/>
      <c r="D284" s="104"/>
      <c r="E284" s="105" t="e">
        <f>LOOKUP(D284,Accounts!A:A,Accounts!B:B)</f>
        <v>#N/A</v>
      </c>
      <c r="F284" s="106" t="e">
        <f>LOOKUP(Table1[[#This Row],[Account '#]],Accounts!A:A,Accounts!D:D)</f>
        <v>#N/A</v>
      </c>
      <c r="G284" s="107"/>
      <c r="H284" s="108" t="e">
        <f>IF(Table1[[#This Row],[GST?]],Table1[[#This Row],[Amount inc GST]]-Table1[[#This Row],[Amount inc GST]]/1.15,0)</f>
        <v>#N/A</v>
      </c>
      <c r="I284" s="109" t="e">
        <f>Table1[[#This Row],[Amount inc GST]]-Table1[[#This Row],[GST]]</f>
        <v>#N/A</v>
      </c>
      <c r="J284" s="103"/>
      <c r="K284" s="113">
        <f t="shared" si="4"/>
        <v>0</v>
      </c>
      <c r="L284" s="161"/>
      <c r="M284" s="161" t="e">
        <f>Table1[[#This Row],[Amount ex GST]]</f>
        <v>#N/A</v>
      </c>
      <c r="N284" s="161"/>
      <c r="O284" s="162" t="e">
        <f>Table1[[#This Row],[Amount ex GST]]-Table1[[#This Row],[Amount]]</f>
        <v>#N/A</v>
      </c>
    </row>
    <row r="285" spans="1:15" x14ac:dyDescent="0.2">
      <c r="A285" s="132"/>
      <c r="B285" s="102"/>
      <c r="C285" s="120"/>
      <c r="D285" s="121"/>
      <c r="E285" s="114" t="e">
        <f>LOOKUP(D285,Accounts!A:A,Accounts!B:B)</f>
        <v>#N/A</v>
      </c>
      <c r="F285" s="115" t="e">
        <f>LOOKUP(Table1[[#This Row],[Account '#]],Accounts!A:A,Accounts!D:D)</f>
        <v>#N/A</v>
      </c>
      <c r="G285" s="136"/>
      <c r="H285" s="108" t="e">
        <f>IF(Table1[[#This Row],[GST?]],Table1[[#This Row],[Amount inc GST]]-Table1[[#This Row],[Amount inc GST]]/1.15,0)</f>
        <v>#N/A</v>
      </c>
      <c r="I285" s="116" t="e">
        <f>Table1[[#This Row],[Amount inc GST]]-Table1[[#This Row],[GST]]</f>
        <v>#N/A</v>
      </c>
      <c r="J285" s="103"/>
      <c r="K285" s="113">
        <f t="shared" si="4"/>
        <v>0</v>
      </c>
      <c r="L285" s="161"/>
      <c r="M285" s="161" t="e">
        <f>Table1[[#This Row],[Amount ex GST]]</f>
        <v>#N/A</v>
      </c>
      <c r="N285" s="161"/>
      <c r="O285" s="162" t="e">
        <f>Table1[[#This Row],[Amount ex GST]]-Table1[[#This Row],[Amount]]</f>
        <v>#N/A</v>
      </c>
    </row>
    <row r="286" spans="1:15" x14ac:dyDescent="0.2">
      <c r="A286" s="132"/>
      <c r="B286" s="102"/>
      <c r="C286" s="120"/>
      <c r="D286" s="121"/>
      <c r="E286" s="114" t="e">
        <f>LOOKUP(D286,Accounts!A:A,Accounts!B:B)</f>
        <v>#N/A</v>
      </c>
      <c r="F286" s="115" t="e">
        <f>LOOKUP(Table1[[#This Row],[Account '#]],Accounts!A:A,Accounts!D:D)</f>
        <v>#N/A</v>
      </c>
      <c r="G286" s="136"/>
      <c r="H286" s="108" t="e">
        <f>IF(Table1[[#This Row],[GST?]],Table1[[#This Row],[Amount inc GST]]-Table1[[#This Row],[Amount inc GST]]/1.15,0)</f>
        <v>#N/A</v>
      </c>
      <c r="I286" s="116" t="e">
        <f>Table1[[#This Row],[Amount inc GST]]-Table1[[#This Row],[GST]]</f>
        <v>#N/A</v>
      </c>
      <c r="J286" s="103"/>
      <c r="K286" s="113">
        <f t="shared" si="4"/>
        <v>0</v>
      </c>
      <c r="L286" s="161"/>
      <c r="M286" s="161" t="e">
        <f>Table1[[#This Row],[Amount ex GST]]</f>
        <v>#N/A</v>
      </c>
      <c r="N286" s="161"/>
      <c r="O286" s="162" t="e">
        <f>Table1[[#This Row],[Amount ex GST]]-Table1[[#This Row],[Amount]]</f>
        <v>#N/A</v>
      </c>
    </row>
    <row r="287" spans="1:15" x14ac:dyDescent="0.2">
      <c r="A287" s="132"/>
      <c r="B287" s="102"/>
      <c r="C287" s="120"/>
      <c r="D287" s="121"/>
      <c r="E287" s="135" t="e">
        <f>LOOKUP(D287,Accounts!A:A,Accounts!B:B)</f>
        <v>#N/A</v>
      </c>
      <c r="F287" s="115" t="e">
        <f>LOOKUP(Table1[[#This Row],[Account '#]],Accounts!A:A,Accounts!D:D)</f>
        <v>#N/A</v>
      </c>
      <c r="G287" s="136"/>
      <c r="H287" s="108" t="e">
        <f>IF(Table1[[#This Row],[GST?]],Table1[[#This Row],[Amount inc GST]]-Table1[[#This Row],[Amount inc GST]]/1.15,0)</f>
        <v>#N/A</v>
      </c>
      <c r="I287" s="116" t="e">
        <f>Table1[[#This Row],[Amount inc GST]]-Table1[[#This Row],[GST]]</f>
        <v>#N/A</v>
      </c>
      <c r="J287" s="103"/>
      <c r="K287" s="113">
        <f t="shared" si="4"/>
        <v>0</v>
      </c>
      <c r="L287" s="161"/>
      <c r="M287" s="161" t="e">
        <f>Table1[[#This Row],[Amount ex GST]]</f>
        <v>#N/A</v>
      </c>
      <c r="N287" s="161"/>
      <c r="O287" s="162" t="e">
        <f>Table1[[#This Row],[Amount ex GST]]-Table1[[#This Row],[Amount]]</f>
        <v>#N/A</v>
      </c>
    </row>
    <row r="288" spans="1:15" x14ac:dyDescent="0.2">
      <c r="A288" s="134"/>
      <c r="B288" s="102"/>
      <c r="C288" s="103"/>
      <c r="D288" s="104"/>
      <c r="E288" s="105" t="e">
        <f>LOOKUP(D288,Accounts!A:A,Accounts!B:B)</f>
        <v>#N/A</v>
      </c>
      <c r="F288" s="106" t="e">
        <f>LOOKUP(Table1[[#This Row],[Account '#]],Accounts!A:A,Accounts!D:D)</f>
        <v>#N/A</v>
      </c>
      <c r="G288" s="107"/>
      <c r="H288" s="108" t="e">
        <f>IF(Table1[[#This Row],[GST?]],Table1[[#This Row],[Amount inc GST]]-Table1[[#This Row],[Amount inc GST]]/1.15,0)</f>
        <v>#N/A</v>
      </c>
      <c r="I288" s="109" t="e">
        <f>Table1[[#This Row],[Amount inc GST]]-Table1[[#This Row],[GST]]</f>
        <v>#N/A</v>
      </c>
      <c r="J288" s="103"/>
      <c r="K288" s="113">
        <f t="shared" si="4"/>
        <v>0</v>
      </c>
      <c r="L288" s="161"/>
      <c r="M288" s="161" t="e">
        <f>Table1[[#This Row],[Amount ex GST]]</f>
        <v>#N/A</v>
      </c>
      <c r="N288" s="161"/>
      <c r="O288" s="162" t="e">
        <f>Table1[[#This Row],[Amount ex GST]]-Table1[[#This Row],[Amount]]</f>
        <v>#N/A</v>
      </c>
    </row>
    <row r="289" spans="1:15" x14ac:dyDescent="0.2">
      <c r="A289" s="132"/>
      <c r="B289" s="102"/>
      <c r="C289" s="120"/>
      <c r="D289" s="121"/>
      <c r="E289" s="135" t="e">
        <f>LOOKUP(D289,Accounts!A:A,Accounts!B:B)</f>
        <v>#N/A</v>
      </c>
      <c r="F289" s="115" t="e">
        <f>LOOKUP(Table1[[#This Row],[Account '#]],Accounts!A:A,Accounts!D:D)</f>
        <v>#N/A</v>
      </c>
      <c r="G289" s="136"/>
      <c r="H289" s="108" t="e">
        <f>IF(Table1[[#This Row],[GST?]],Table1[[#This Row],[Amount inc GST]]-Table1[[#This Row],[Amount inc GST]]/1.15,0)</f>
        <v>#N/A</v>
      </c>
      <c r="I289" s="116" t="e">
        <f>Table1[[#This Row],[Amount inc GST]]-Table1[[#This Row],[GST]]</f>
        <v>#N/A</v>
      </c>
      <c r="J289" s="103"/>
      <c r="K289" s="113">
        <f t="shared" si="4"/>
        <v>0</v>
      </c>
      <c r="L289" s="161"/>
      <c r="M289" s="161" t="e">
        <f>Table1[[#This Row],[Amount ex GST]]</f>
        <v>#N/A</v>
      </c>
      <c r="N289" s="161"/>
      <c r="O289" s="162" t="e">
        <f>Table1[[#This Row],[Amount ex GST]]-Table1[[#This Row],[Amount]]</f>
        <v>#N/A</v>
      </c>
    </row>
    <row r="290" spans="1:15" x14ac:dyDescent="0.2">
      <c r="A290" s="132"/>
      <c r="B290" s="102"/>
      <c r="C290" s="120"/>
      <c r="D290" s="121"/>
      <c r="E290" s="135" t="e">
        <f>LOOKUP(D290,Accounts!A:A,Accounts!B:B)</f>
        <v>#N/A</v>
      </c>
      <c r="F290" s="115" t="e">
        <f>LOOKUP(Table1[[#This Row],[Account '#]],Accounts!A:A,Accounts!D:D)</f>
        <v>#N/A</v>
      </c>
      <c r="G290" s="136"/>
      <c r="H290" s="108" t="e">
        <f>IF(Table1[[#This Row],[GST?]],Table1[[#This Row],[Amount inc GST]]-Table1[[#This Row],[Amount inc GST]]/1.15,0)</f>
        <v>#N/A</v>
      </c>
      <c r="I290" s="116" t="e">
        <f>Table1[[#This Row],[Amount inc GST]]-Table1[[#This Row],[GST]]</f>
        <v>#N/A</v>
      </c>
      <c r="J290" s="103"/>
      <c r="K290" s="113">
        <f t="shared" si="4"/>
        <v>0</v>
      </c>
      <c r="L290" s="161"/>
      <c r="M290" s="161" t="e">
        <f>Table1[[#This Row],[Amount ex GST]]</f>
        <v>#N/A</v>
      </c>
      <c r="N290" s="161"/>
      <c r="O290" s="162" t="e">
        <f>Table1[[#This Row],[Amount ex GST]]-Table1[[#This Row],[Amount]]</f>
        <v>#N/A</v>
      </c>
    </row>
    <row r="291" spans="1:15" x14ac:dyDescent="0.2">
      <c r="A291" s="132"/>
      <c r="B291" s="102"/>
      <c r="C291" s="120"/>
      <c r="D291" s="121"/>
      <c r="E291" s="135" t="e">
        <f>LOOKUP(D291,Accounts!A:A,Accounts!B:B)</f>
        <v>#N/A</v>
      </c>
      <c r="F291" s="115" t="e">
        <f>LOOKUP(Table1[[#This Row],[Account '#]],Accounts!A:A,Accounts!D:D)</f>
        <v>#N/A</v>
      </c>
      <c r="G291" s="136"/>
      <c r="H291" s="108" t="e">
        <f>IF(Table1[[#This Row],[GST?]],Table1[[#This Row],[Amount inc GST]]-Table1[[#This Row],[Amount inc GST]]/1.15,0)</f>
        <v>#N/A</v>
      </c>
      <c r="I291" s="116" t="e">
        <f>Table1[[#This Row],[Amount inc GST]]-Table1[[#This Row],[GST]]</f>
        <v>#N/A</v>
      </c>
      <c r="J291" s="103"/>
      <c r="K291" s="113">
        <f t="shared" si="4"/>
        <v>0</v>
      </c>
      <c r="L291" s="161"/>
      <c r="M291" s="161" t="e">
        <f>Table1[[#This Row],[Amount ex GST]]</f>
        <v>#N/A</v>
      </c>
      <c r="N291" s="161"/>
      <c r="O291" s="162" t="e">
        <f>Table1[[#This Row],[Amount ex GST]]-Table1[[#This Row],[Amount]]</f>
        <v>#N/A</v>
      </c>
    </row>
    <row r="292" spans="1:15" x14ac:dyDescent="0.2">
      <c r="A292" s="132"/>
      <c r="B292" s="102"/>
      <c r="C292" s="120"/>
      <c r="D292" s="121"/>
      <c r="E292" s="135" t="e">
        <f>LOOKUP(D292,Accounts!A:A,Accounts!B:B)</f>
        <v>#N/A</v>
      </c>
      <c r="F292" s="115" t="e">
        <f>LOOKUP(Table1[[#This Row],[Account '#]],Accounts!A:A,Accounts!D:D)</f>
        <v>#N/A</v>
      </c>
      <c r="G292" s="136"/>
      <c r="H292" s="108" t="e">
        <f>IF(Table1[[#This Row],[GST?]],Table1[[#This Row],[Amount inc GST]]-Table1[[#This Row],[Amount inc GST]]/1.15,0)</f>
        <v>#N/A</v>
      </c>
      <c r="I292" s="116" t="e">
        <f>Table1[[#This Row],[Amount inc GST]]-Table1[[#This Row],[GST]]</f>
        <v>#N/A</v>
      </c>
      <c r="J292" s="103"/>
      <c r="K292" s="113">
        <f t="shared" si="4"/>
        <v>0</v>
      </c>
      <c r="L292" s="161"/>
      <c r="M292" s="161" t="e">
        <f>Table1[[#This Row],[Amount ex GST]]</f>
        <v>#N/A</v>
      </c>
      <c r="N292" s="161"/>
      <c r="O292" s="162" t="e">
        <f>Table1[[#This Row],[Amount ex GST]]-Table1[[#This Row],[Amount]]</f>
        <v>#N/A</v>
      </c>
    </row>
    <row r="293" spans="1:15" x14ac:dyDescent="0.2">
      <c r="A293" s="134"/>
      <c r="B293" s="102"/>
      <c r="C293" s="103"/>
      <c r="D293" s="104"/>
      <c r="E293" s="112" t="e">
        <f>LOOKUP(D293,Accounts!A:A,Accounts!B:B)</f>
        <v>#N/A</v>
      </c>
      <c r="F293" s="106" t="e">
        <f>LOOKUP(Table1[[#This Row],[Account '#]],Accounts!A:A,Accounts!D:D)</f>
        <v>#N/A</v>
      </c>
      <c r="G293" s="107"/>
      <c r="H293" s="108" t="e">
        <f>IF(Table1[[#This Row],[GST?]],Table1[[#This Row],[Amount inc GST]]-Table1[[#This Row],[Amount inc GST]]/1.15,0)</f>
        <v>#N/A</v>
      </c>
      <c r="I293" s="109" t="e">
        <f>Table1[[#This Row],[Amount inc GST]]-Table1[[#This Row],[GST]]</f>
        <v>#N/A</v>
      </c>
      <c r="J293" s="103"/>
      <c r="K293" s="113">
        <f t="shared" si="4"/>
        <v>0</v>
      </c>
      <c r="L293" s="161"/>
      <c r="M293" s="161" t="e">
        <f>Table1[[#This Row],[Amount ex GST]]</f>
        <v>#N/A</v>
      </c>
      <c r="N293" s="161"/>
      <c r="O293" s="162" t="e">
        <f>Table1[[#This Row],[Amount ex GST]]-Table1[[#This Row],[Amount]]</f>
        <v>#N/A</v>
      </c>
    </row>
    <row r="294" spans="1:15" x14ac:dyDescent="0.2">
      <c r="A294" s="132"/>
      <c r="B294" s="102"/>
      <c r="C294" s="120"/>
      <c r="D294" s="121"/>
      <c r="E294" s="135" t="e">
        <f>LOOKUP(D294,Accounts!A:A,Accounts!B:B)</f>
        <v>#N/A</v>
      </c>
      <c r="F294" s="115" t="e">
        <f>LOOKUP(Table1[[#This Row],[Account '#]],Accounts!A:A,Accounts!D:D)</f>
        <v>#N/A</v>
      </c>
      <c r="G294" s="136"/>
      <c r="H294" s="108" t="e">
        <f>IF(Table1[[#This Row],[GST?]],Table1[[#This Row],[Amount inc GST]]-Table1[[#This Row],[Amount inc GST]]/1.15,0)</f>
        <v>#N/A</v>
      </c>
      <c r="I294" s="116" t="e">
        <f>Table1[[#This Row],[Amount inc GST]]-Table1[[#This Row],[GST]]</f>
        <v>#N/A</v>
      </c>
      <c r="J294" s="103"/>
      <c r="K294" s="113">
        <f t="shared" si="4"/>
        <v>0</v>
      </c>
      <c r="L294" s="161"/>
      <c r="M294" s="161" t="e">
        <f>Table1[[#This Row],[Amount ex GST]]</f>
        <v>#N/A</v>
      </c>
      <c r="N294" s="161"/>
      <c r="O294" s="162" t="e">
        <f>Table1[[#This Row],[Amount ex GST]]-Table1[[#This Row],[Amount]]</f>
        <v>#N/A</v>
      </c>
    </row>
    <row r="295" spans="1:15" x14ac:dyDescent="0.2">
      <c r="A295" s="132"/>
      <c r="B295" s="102"/>
      <c r="C295" s="120"/>
      <c r="D295" s="121"/>
      <c r="E295" s="135" t="e">
        <f>LOOKUP(D295,Accounts!A:A,Accounts!B:B)</f>
        <v>#N/A</v>
      </c>
      <c r="F295" s="115" t="e">
        <f>LOOKUP(Table1[[#This Row],[Account '#]],Accounts!A:A,Accounts!D:D)</f>
        <v>#N/A</v>
      </c>
      <c r="G295" s="136"/>
      <c r="H295" s="108" t="e">
        <f>IF(Table1[[#This Row],[GST?]],Table1[[#This Row],[Amount inc GST]]-Table1[[#This Row],[Amount inc GST]]/1.15,0)</f>
        <v>#N/A</v>
      </c>
      <c r="I295" s="116" t="e">
        <f>Table1[[#This Row],[Amount inc GST]]-Table1[[#This Row],[GST]]</f>
        <v>#N/A</v>
      </c>
      <c r="J295" s="103"/>
      <c r="K295" s="113">
        <f t="shared" si="4"/>
        <v>0</v>
      </c>
      <c r="L295" s="161"/>
      <c r="M295" s="161" t="e">
        <f>Table1[[#This Row],[Amount ex GST]]</f>
        <v>#N/A</v>
      </c>
      <c r="N295" s="161"/>
      <c r="O295" s="162" t="e">
        <f>Table1[[#This Row],[Amount ex GST]]-Table1[[#This Row],[Amount]]</f>
        <v>#N/A</v>
      </c>
    </row>
    <row r="296" spans="1:15" x14ac:dyDescent="0.2">
      <c r="A296" s="132"/>
      <c r="B296" s="102"/>
      <c r="C296" s="120"/>
      <c r="D296" s="121"/>
      <c r="E296" s="135" t="e">
        <f>LOOKUP(D296,Accounts!A:A,Accounts!B:B)</f>
        <v>#N/A</v>
      </c>
      <c r="F296" s="115" t="e">
        <f>LOOKUP(Table1[[#This Row],[Account '#]],Accounts!A:A,Accounts!D:D)</f>
        <v>#N/A</v>
      </c>
      <c r="G296" s="136"/>
      <c r="H296" s="108" t="e">
        <f>IF(Table1[[#This Row],[GST?]],Table1[[#This Row],[Amount inc GST]]-Table1[[#This Row],[Amount inc GST]]/1.15,0)</f>
        <v>#N/A</v>
      </c>
      <c r="I296" s="116" t="e">
        <f>Table1[[#This Row],[Amount inc GST]]-Table1[[#This Row],[GST]]</f>
        <v>#N/A</v>
      </c>
      <c r="J296" s="103"/>
      <c r="K296" s="113">
        <f t="shared" si="4"/>
        <v>0</v>
      </c>
      <c r="L296" s="161"/>
      <c r="M296" s="161" t="e">
        <f>Table1[[#This Row],[Amount ex GST]]</f>
        <v>#N/A</v>
      </c>
      <c r="N296" s="161"/>
      <c r="O296" s="162" t="e">
        <f>Table1[[#This Row],[Amount ex GST]]-Table1[[#This Row],[Amount]]</f>
        <v>#N/A</v>
      </c>
    </row>
    <row r="297" spans="1:15" x14ac:dyDescent="0.2">
      <c r="A297" s="132"/>
      <c r="B297" s="102"/>
      <c r="C297" s="120"/>
      <c r="D297" s="121"/>
      <c r="E297" s="135" t="e">
        <f>LOOKUP(D297,Accounts!A:A,Accounts!B:B)</f>
        <v>#N/A</v>
      </c>
      <c r="F297" s="115" t="e">
        <f>LOOKUP(Table1[[#This Row],[Account '#]],Accounts!A:A,Accounts!D:D)</f>
        <v>#N/A</v>
      </c>
      <c r="G297" s="136"/>
      <c r="H297" s="108" t="e">
        <f>IF(Table1[[#This Row],[GST?]],Table1[[#This Row],[Amount inc GST]]-Table1[[#This Row],[Amount inc GST]]/1.15,0)</f>
        <v>#N/A</v>
      </c>
      <c r="I297" s="116" t="e">
        <f>Table1[[#This Row],[Amount inc GST]]-Table1[[#This Row],[GST]]</f>
        <v>#N/A</v>
      </c>
      <c r="J297" s="103"/>
      <c r="K297" s="113">
        <f t="shared" si="4"/>
        <v>0</v>
      </c>
      <c r="L297" s="161"/>
      <c r="M297" s="161" t="e">
        <f>Table1[[#This Row],[Amount ex GST]]</f>
        <v>#N/A</v>
      </c>
      <c r="N297" s="161"/>
      <c r="O297" s="162" t="e">
        <f>Table1[[#This Row],[Amount ex GST]]-Table1[[#This Row],[Amount]]</f>
        <v>#N/A</v>
      </c>
    </row>
    <row r="298" spans="1:15" x14ac:dyDescent="0.2">
      <c r="A298" s="132"/>
      <c r="B298" s="102"/>
      <c r="C298" s="120"/>
      <c r="D298" s="121"/>
      <c r="E298" s="135" t="e">
        <f>LOOKUP(D298,Accounts!A:A,Accounts!B:B)</f>
        <v>#N/A</v>
      </c>
      <c r="F298" s="115" t="e">
        <f>LOOKUP(Table1[[#This Row],[Account '#]],Accounts!A:A,Accounts!D:D)</f>
        <v>#N/A</v>
      </c>
      <c r="G298" s="136"/>
      <c r="H298" s="108" t="e">
        <f>IF(Table1[[#This Row],[GST?]],Table1[[#This Row],[Amount inc GST]]-Table1[[#This Row],[Amount inc GST]]/1.15,0)</f>
        <v>#N/A</v>
      </c>
      <c r="I298" s="116" t="e">
        <f>Table1[[#This Row],[Amount inc GST]]-Table1[[#This Row],[GST]]</f>
        <v>#N/A</v>
      </c>
      <c r="J298" s="103"/>
      <c r="K298" s="113">
        <f t="shared" si="4"/>
        <v>0</v>
      </c>
      <c r="L298" s="161"/>
      <c r="M298" s="161" t="e">
        <f>Table1[[#This Row],[Amount ex GST]]</f>
        <v>#N/A</v>
      </c>
      <c r="N298" s="161"/>
      <c r="O298" s="162" t="e">
        <f>Table1[[#This Row],[Amount ex GST]]-Table1[[#This Row],[Amount]]</f>
        <v>#N/A</v>
      </c>
    </row>
    <row r="299" spans="1:15" x14ac:dyDescent="0.2">
      <c r="A299" s="132"/>
      <c r="B299" s="102"/>
      <c r="C299" s="120"/>
      <c r="D299" s="121"/>
      <c r="E299" s="135" t="e">
        <f>LOOKUP(D299,Accounts!A:A,Accounts!B:B)</f>
        <v>#N/A</v>
      </c>
      <c r="F299" s="115" t="e">
        <f>LOOKUP(Table1[[#This Row],[Account '#]],Accounts!A:A,Accounts!D:D)</f>
        <v>#N/A</v>
      </c>
      <c r="G299" s="136"/>
      <c r="H299" s="108" t="e">
        <f>IF(Table1[[#This Row],[GST?]],Table1[[#This Row],[Amount inc GST]]-Table1[[#This Row],[Amount inc GST]]/1.15,0)</f>
        <v>#N/A</v>
      </c>
      <c r="I299" s="116" t="e">
        <f>Table1[[#This Row],[Amount inc GST]]-Table1[[#This Row],[GST]]</f>
        <v>#N/A</v>
      </c>
      <c r="J299" s="103"/>
      <c r="K299" s="113">
        <f t="shared" si="4"/>
        <v>0</v>
      </c>
      <c r="L299" s="161"/>
      <c r="M299" s="161" t="e">
        <f>Table1[[#This Row],[Amount ex GST]]</f>
        <v>#N/A</v>
      </c>
      <c r="N299" s="161"/>
      <c r="O299" s="162" t="e">
        <f>Table1[[#This Row],[Amount ex GST]]-Table1[[#This Row],[Amount]]</f>
        <v>#N/A</v>
      </c>
    </row>
    <row r="300" spans="1:15" x14ac:dyDescent="0.2">
      <c r="A300" s="132"/>
      <c r="B300" s="102"/>
      <c r="C300" s="120"/>
      <c r="D300" s="121"/>
      <c r="E300" s="135" t="e">
        <f>LOOKUP(D300,Accounts!A:A,Accounts!B:B)</f>
        <v>#N/A</v>
      </c>
      <c r="F300" s="115" t="e">
        <f>LOOKUP(Table1[[#This Row],[Account '#]],Accounts!A:A,Accounts!D:D)</f>
        <v>#N/A</v>
      </c>
      <c r="G300" s="136"/>
      <c r="H300" s="108" t="e">
        <f>IF(Table1[[#This Row],[GST?]],Table1[[#This Row],[Amount inc GST]]-Table1[[#This Row],[Amount inc GST]]/1.15,0)</f>
        <v>#N/A</v>
      </c>
      <c r="I300" s="116" t="e">
        <f>Table1[[#This Row],[Amount inc GST]]-Table1[[#This Row],[GST]]</f>
        <v>#N/A</v>
      </c>
      <c r="J300" s="103"/>
      <c r="K300" s="113">
        <f t="shared" si="4"/>
        <v>0</v>
      </c>
      <c r="L300" s="161"/>
      <c r="M300" s="161" t="e">
        <f>Table1[[#This Row],[Amount ex GST]]</f>
        <v>#N/A</v>
      </c>
      <c r="N300" s="161"/>
      <c r="O300" s="162" t="e">
        <f>Table1[[#This Row],[Amount ex GST]]-Table1[[#This Row],[Amount]]</f>
        <v>#N/A</v>
      </c>
    </row>
    <row r="301" spans="1:15" x14ac:dyDescent="0.2">
      <c r="A301" s="132"/>
      <c r="B301" s="102"/>
      <c r="C301" s="120"/>
      <c r="D301" s="121"/>
      <c r="E301" s="135" t="e">
        <f>LOOKUP(D301,Accounts!A:A,Accounts!B:B)</f>
        <v>#N/A</v>
      </c>
      <c r="F301" s="115" t="e">
        <f>LOOKUP(Table1[[#This Row],[Account '#]],Accounts!A:A,Accounts!D:D)</f>
        <v>#N/A</v>
      </c>
      <c r="G301" s="136"/>
      <c r="H301" s="108" t="e">
        <f>IF(Table1[[#This Row],[GST?]],Table1[[#This Row],[Amount inc GST]]-Table1[[#This Row],[Amount inc GST]]/1.15,0)</f>
        <v>#N/A</v>
      </c>
      <c r="I301" s="116" t="e">
        <f>Table1[[#This Row],[Amount inc GST]]-Table1[[#This Row],[GST]]</f>
        <v>#N/A</v>
      </c>
      <c r="J301" s="103"/>
      <c r="K301" s="113">
        <f t="shared" si="4"/>
        <v>0</v>
      </c>
      <c r="L301" s="161"/>
      <c r="M301" s="161" t="e">
        <f>Table1[[#This Row],[Amount ex GST]]</f>
        <v>#N/A</v>
      </c>
      <c r="N301" s="161"/>
      <c r="O301" s="162" t="e">
        <f>Table1[[#This Row],[Amount ex GST]]-Table1[[#This Row],[Amount]]</f>
        <v>#N/A</v>
      </c>
    </row>
    <row r="302" spans="1:15" x14ac:dyDescent="0.2">
      <c r="A302" s="132"/>
      <c r="B302" s="102"/>
      <c r="C302" s="120"/>
      <c r="D302" s="121"/>
      <c r="E302" s="135" t="e">
        <f>LOOKUP(D302,Accounts!A:A,Accounts!B:B)</f>
        <v>#N/A</v>
      </c>
      <c r="F302" s="115" t="e">
        <f>LOOKUP(Table1[[#This Row],[Account '#]],Accounts!A:A,Accounts!D:D)</f>
        <v>#N/A</v>
      </c>
      <c r="G302" s="136"/>
      <c r="H302" s="108" t="e">
        <f>IF(Table1[[#This Row],[GST?]],Table1[[#This Row],[Amount inc GST]]-Table1[[#This Row],[Amount inc GST]]/1.15,0)</f>
        <v>#N/A</v>
      </c>
      <c r="I302" s="116" t="e">
        <f>Table1[[#This Row],[Amount inc GST]]-Table1[[#This Row],[GST]]</f>
        <v>#N/A</v>
      </c>
      <c r="J302" s="103"/>
      <c r="K302" s="113">
        <f t="shared" si="4"/>
        <v>0</v>
      </c>
      <c r="L302" s="161"/>
      <c r="M302" s="161" t="e">
        <f>Table1[[#This Row],[Amount ex GST]]</f>
        <v>#N/A</v>
      </c>
      <c r="N302" s="161"/>
      <c r="O302" s="162" t="e">
        <f>Table1[[#This Row],[Amount ex GST]]-Table1[[#This Row],[Amount]]</f>
        <v>#N/A</v>
      </c>
    </row>
    <row r="303" spans="1:15" x14ac:dyDescent="0.2">
      <c r="A303" s="132"/>
      <c r="B303" s="102"/>
      <c r="C303" s="120"/>
      <c r="D303" s="121"/>
      <c r="E303" s="135" t="e">
        <f>LOOKUP(D303,Accounts!A:A,Accounts!B:B)</f>
        <v>#N/A</v>
      </c>
      <c r="F303" s="115" t="e">
        <f>LOOKUP(Table1[[#This Row],[Account '#]],Accounts!A:A,Accounts!D:D)</f>
        <v>#N/A</v>
      </c>
      <c r="G303" s="136"/>
      <c r="H303" s="108" t="e">
        <f>IF(Table1[[#This Row],[GST?]],Table1[[#This Row],[Amount inc GST]]-Table1[[#This Row],[Amount inc GST]]/1.15,0)</f>
        <v>#N/A</v>
      </c>
      <c r="I303" s="116" t="e">
        <f>Table1[[#This Row],[Amount inc GST]]-Table1[[#This Row],[GST]]</f>
        <v>#N/A</v>
      </c>
      <c r="J303" s="103"/>
      <c r="K303" s="113">
        <f t="shared" si="4"/>
        <v>0</v>
      </c>
      <c r="L303" s="161"/>
      <c r="M303" s="161" t="e">
        <f>Table1[[#This Row],[Amount ex GST]]</f>
        <v>#N/A</v>
      </c>
      <c r="N303" s="161"/>
      <c r="O303" s="162" t="e">
        <f>Table1[[#This Row],[Amount ex GST]]-Table1[[#This Row],[Amount]]</f>
        <v>#N/A</v>
      </c>
    </row>
    <row r="304" spans="1:15" x14ac:dyDescent="0.2">
      <c r="A304" s="134"/>
      <c r="B304" s="102"/>
      <c r="C304" s="103"/>
      <c r="D304" s="104"/>
      <c r="E304" s="112" t="e">
        <f>LOOKUP(D304,Accounts!A:A,Accounts!B:B)</f>
        <v>#N/A</v>
      </c>
      <c r="F304" s="106" t="e">
        <f>LOOKUP(Table1[[#This Row],[Account '#]],Accounts!A:A,Accounts!D:D)</f>
        <v>#N/A</v>
      </c>
      <c r="G304" s="107"/>
      <c r="H304" s="108" t="e">
        <f>IF(Table1[[#This Row],[GST?]],Table1[[#This Row],[Amount inc GST]]-Table1[[#This Row],[Amount inc GST]]/1.15,0)</f>
        <v>#N/A</v>
      </c>
      <c r="I304" s="109" t="e">
        <f>Table1[[#This Row],[Amount inc GST]]-Table1[[#This Row],[GST]]</f>
        <v>#N/A</v>
      </c>
      <c r="J304" s="103"/>
      <c r="K304" s="113">
        <f t="shared" si="4"/>
        <v>0</v>
      </c>
      <c r="L304" s="161"/>
      <c r="M304" s="161" t="e">
        <f>Table1[[#This Row],[Amount ex GST]]</f>
        <v>#N/A</v>
      </c>
      <c r="N304" s="161"/>
      <c r="O304" s="162" t="e">
        <f>Table1[[#This Row],[Amount ex GST]]-Table1[[#This Row],[Amount]]</f>
        <v>#N/A</v>
      </c>
    </row>
    <row r="305" spans="1:15" x14ac:dyDescent="0.2">
      <c r="A305" s="132"/>
      <c r="B305" s="102"/>
      <c r="C305" s="120"/>
      <c r="D305" s="121"/>
      <c r="E305" s="135" t="e">
        <f>LOOKUP(D305,Accounts!A:A,Accounts!B:B)</f>
        <v>#N/A</v>
      </c>
      <c r="F305" s="115" t="e">
        <f>LOOKUP(Table1[[#This Row],[Account '#]],Accounts!A:A,Accounts!D:D)</f>
        <v>#N/A</v>
      </c>
      <c r="G305" s="136"/>
      <c r="H305" s="108" t="e">
        <f>IF(Table1[[#This Row],[GST?]],Table1[[#This Row],[Amount inc GST]]-Table1[[#This Row],[Amount inc GST]]/1.15,0)</f>
        <v>#N/A</v>
      </c>
      <c r="I305" s="116" t="e">
        <f>Table1[[#This Row],[Amount inc GST]]-Table1[[#This Row],[GST]]</f>
        <v>#N/A</v>
      </c>
      <c r="J305" s="103"/>
      <c r="K305" s="113">
        <f t="shared" si="4"/>
        <v>0</v>
      </c>
      <c r="L305" s="161"/>
      <c r="M305" s="161" t="e">
        <f>Table1[[#This Row],[Amount ex GST]]</f>
        <v>#N/A</v>
      </c>
      <c r="N305" s="161"/>
      <c r="O305" s="162" t="e">
        <f>Table1[[#This Row],[Amount ex GST]]-Table1[[#This Row],[Amount]]</f>
        <v>#N/A</v>
      </c>
    </row>
    <row r="306" spans="1:15" x14ac:dyDescent="0.2">
      <c r="A306" s="132"/>
      <c r="B306" s="102"/>
      <c r="C306" s="120"/>
      <c r="D306" s="121"/>
      <c r="E306" s="135" t="e">
        <f>LOOKUP(D306,Accounts!A:A,Accounts!B:B)</f>
        <v>#N/A</v>
      </c>
      <c r="F306" s="115" t="e">
        <f>LOOKUP(Table1[[#This Row],[Account '#]],Accounts!A:A,Accounts!D:D)</f>
        <v>#N/A</v>
      </c>
      <c r="G306" s="136"/>
      <c r="H306" s="108" t="e">
        <f>IF(Table1[[#This Row],[GST?]],Table1[[#This Row],[Amount inc GST]]-Table1[[#This Row],[Amount inc GST]]/1.15,0)</f>
        <v>#N/A</v>
      </c>
      <c r="I306" s="116" t="e">
        <f>Table1[[#This Row],[Amount inc GST]]-Table1[[#This Row],[GST]]</f>
        <v>#N/A</v>
      </c>
      <c r="J306" s="103"/>
      <c r="K306" s="113">
        <f t="shared" si="4"/>
        <v>0</v>
      </c>
      <c r="L306" s="161"/>
      <c r="M306" s="161" t="e">
        <f>Table1[[#This Row],[Amount ex GST]]</f>
        <v>#N/A</v>
      </c>
      <c r="N306" s="161"/>
      <c r="O306" s="162" t="e">
        <f>Table1[[#This Row],[Amount ex GST]]-Table1[[#This Row],[Amount]]</f>
        <v>#N/A</v>
      </c>
    </row>
    <row r="307" spans="1:15" x14ac:dyDescent="0.2">
      <c r="A307" s="132"/>
      <c r="B307" s="102"/>
      <c r="C307" s="120"/>
      <c r="D307" s="121"/>
      <c r="E307" s="135" t="e">
        <f>LOOKUP(D307,Accounts!A:A,Accounts!B:B)</f>
        <v>#N/A</v>
      </c>
      <c r="F307" s="115" t="e">
        <f>LOOKUP(Table1[[#This Row],[Account '#]],Accounts!A:A,Accounts!D:D)</f>
        <v>#N/A</v>
      </c>
      <c r="G307" s="136"/>
      <c r="H307" s="108" t="e">
        <f>IF(Table1[[#This Row],[GST?]],Table1[[#This Row],[Amount inc GST]]-Table1[[#This Row],[Amount inc GST]]/1.15,0)</f>
        <v>#N/A</v>
      </c>
      <c r="I307" s="116" t="e">
        <f>Table1[[#This Row],[Amount inc GST]]-Table1[[#This Row],[GST]]</f>
        <v>#N/A</v>
      </c>
      <c r="J307" s="103"/>
      <c r="K307" s="113">
        <f t="shared" si="4"/>
        <v>0</v>
      </c>
      <c r="L307" s="161"/>
      <c r="M307" s="161" t="e">
        <f>Table1[[#This Row],[Amount ex GST]]</f>
        <v>#N/A</v>
      </c>
      <c r="N307" s="161"/>
      <c r="O307" s="162" t="e">
        <f>Table1[[#This Row],[Amount ex GST]]-Table1[[#This Row],[Amount]]</f>
        <v>#N/A</v>
      </c>
    </row>
    <row r="308" spans="1:15" x14ac:dyDescent="0.2">
      <c r="A308" s="132"/>
      <c r="B308" s="102"/>
      <c r="C308" s="120"/>
      <c r="D308" s="121"/>
      <c r="E308" s="135" t="e">
        <f>LOOKUP(D308,Accounts!A:A,Accounts!B:B)</f>
        <v>#N/A</v>
      </c>
      <c r="F308" s="115" t="e">
        <f>LOOKUP(Table1[[#This Row],[Account '#]],Accounts!A:A,Accounts!D:D)</f>
        <v>#N/A</v>
      </c>
      <c r="G308" s="136"/>
      <c r="H308" s="108" t="e">
        <f>IF(Table1[[#This Row],[GST?]],Table1[[#This Row],[Amount inc GST]]-Table1[[#This Row],[Amount inc GST]]/1.15,0)</f>
        <v>#N/A</v>
      </c>
      <c r="I308" s="116" t="e">
        <f>Table1[[#This Row],[Amount inc GST]]-Table1[[#This Row],[GST]]</f>
        <v>#N/A</v>
      </c>
      <c r="J308" s="103"/>
      <c r="K308" s="113">
        <f t="shared" si="4"/>
        <v>0</v>
      </c>
      <c r="L308" s="161"/>
      <c r="M308" s="161" t="e">
        <f>Table1[[#This Row],[Amount ex GST]]</f>
        <v>#N/A</v>
      </c>
      <c r="N308" s="161"/>
      <c r="O308" s="162" t="e">
        <f>Table1[[#This Row],[Amount ex GST]]-Table1[[#This Row],[Amount]]</f>
        <v>#N/A</v>
      </c>
    </row>
    <row r="309" spans="1:15" x14ac:dyDescent="0.2">
      <c r="A309" s="132"/>
      <c r="B309" s="102"/>
      <c r="C309" s="120"/>
      <c r="D309" s="121"/>
      <c r="E309" s="135" t="e">
        <f>LOOKUP(D309,Accounts!A:A,Accounts!B:B)</f>
        <v>#N/A</v>
      </c>
      <c r="F309" s="115" t="e">
        <f>LOOKUP(Table1[[#This Row],[Account '#]],Accounts!A:A,Accounts!D:D)</f>
        <v>#N/A</v>
      </c>
      <c r="G309" s="136"/>
      <c r="H309" s="108" t="e">
        <f>IF(Table1[[#This Row],[GST?]],Table1[[#This Row],[Amount inc GST]]-Table1[[#This Row],[Amount inc GST]]/1.15,0)</f>
        <v>#N/A</v>
      </c>
      <c r="I309" s="116" t="e">
        <f>Table1[[#This Row],[Amount inc GST]]-Table1[[#This Row],[GST]]</f>
        <v>#N/A</v>
      </c>
      <c r="J309" s="103"/>
      <c r="K309" s="113">
        <f t="shared" si="4"/>
        <v>0</v>
      </c>
      <c r="L309" s="161"/>
      <c r="M309" s="161" t="e">
        <f>Table1[[#This Row],[Amount ex GST]]</f>
        <v>#N/A</v>
      </c>
      <c r="N309" s="161"/>
      <c r="O309" s="162" t="e">
        <f>Table1[[#This Row],[Amount ex GST]]-Table1[[#This Row],[Amount]]</f>
        <v>#N/A</v>
      </c>
    </row>
    <row r="310" spans="1:15" x14ac:dyDescent="0.2">
      <c r="A310" s="132"/>
      <c r="B310" s="102"/>
      <c r="C310" s="120"/>
      <c r="D310" s="121"/>
      <c r="E310" s="135" t="e">
        <f>LOOKUP(D310,Accounts!A:A,Accounts!B:B)</f>
        <v>#N/A</v>
      </c>
      <c r="F310" s="115" t="e">
        <f>LOOKUP(Table1[[#This Row],[Account '#]],Accounts!A:A,Accounts!D:D)</f>
        <v>#N/A</v>
      </c>
      <c r="G310" s="136"/>
      <c r="H310" s="108" t="e">
        <f>IF(Table1[[#This Row],[GST?]],Table1[[#This Row],[Amount inc GST]]-Table1[[#This Row],[Amount inc GST]]/1.15,0)</f>
        <v>#N/A</v>
      </c>
      <c r="I310" s="116" t="e">
        <f>Table1[[#This Row],[Amount inc GST]]-Table1[[#This Row],[GST]]</f>
        <v>#N/A</v>
      </c>
      <c r="J310" s="103"/>
      <c r="K310" s="113">
        <f t="shared" si="4"/>
        <v>0</v>
      </c>
      <c r="L310" s="161"/>
      <c r="M310" s="161" t="e">
        <f>Table1[[#This Row],[Amount ex GST]]</f>
        <v>#N/A</v>
      </c>
      <c r="N310" s="161"/>
      <c r="O310" s="162" t="e">
        <f>Table1[[#This Row],[Amount ex GST]]-Table1[[#This Row],[Amount]]</f>
        <v>#N/A</v>
      </c>
    </row>
    <row r="311" spans="1:15" x14ac:dyDescent="0.2">
      <c r="A311" s="132"/>
      <c r="B311" s="102"/>
      <c r="C311" s="120"/>
      <c r="D311" s="121"/>
      <c r="E311" s="114" t="e">
        <f>LOOKUP(D311,Accounts!A:A,Accounts!B:B)</f>
        <v>#N/A</v>
      </c>
      <c r="F311" s="115" t="e">
        <f>LOOKUP(Table1[[#This Row],[Account '#]],Accounts!A:A,Accounts!D:D)</f>
        <v>#N/A</v>
      </c>
      <c r="G311" s="136"/>
      <c r="H311" s="108" t="e">
        <f>IF(Table1[[#This Row],[GST?]],Table1[[#This Row],[Amount inc GST]]-Table1[[#This Row],[Amount inc GST]]/1.15,0)</f>
        <v>#N/A</v>
      </c>
      <c r="I311" s="116" t="e">
        <f>Table1[[#This Row],[Amount inc GST]]-Table1[[#This Row],[GST]]</f>
        <v>#N/A</v>
      </c>
      <c r="J311" s="103"/>
      <c r="K311" s="113">
        <f t="shared" si="4"/>
        <v>0</v>
      </c>
      <c r="L311" s="161"/>
      <c r="M311" s="161" t="e">
        <f>Table1[[#This Row],[Amount ex GST]]</f>
        <v>#N/A</v>
      </c>
      <c r="N311" s="161"/>
      <c r="O311" s="162" t="e">
        <f>Table1[[#This Row],[Amount ex GST]]-Table1[[#This Row],[Amount]]</f>
        <v>#N/A</v>
      </c>
    </row>
    <row r="312" spans="1:15" x14ac:dyDescent="0.2">
      <c r="A312" s="132"/>
      <c r="B312" s="102"/>
      <c r="C312" s="120"/>
      <c r="D312" s="121"/>
      <c r="E312" s="114" t="e">
        <f>LOOKUP(D312,Accounts!A:A,Accounts!B:B)</f>
        <v>#N/A</v>
      </c>
      <c r="F312" s="115" t="e">
        <f>LOOKUP(Table1[[#This Row],[Account '#]],Accounts!A:A,Accounts!D:D)</f>
        <v>#N/A</v>
      </c>
      <c r="G312" s="136"/>
      <c r="H312" s="108" t="e">
        <f>IF(Table1[[#This Row],[GST?]],Table1[[#This Row],[Amount inc GST]]-Table1[[#This Row],[Amount inc GST]]/1.15,0)</f>
        <v>#N/A</v>
      </c>
      <c r="I312" s="116" t="e">
        <f>Table1[[#This Row],[Amount inc GST]]-Table1[[#This Row],[GST]]</f>
        <v>#N/A</v>
      </c>
      <c r="J312" s="103"/>
      <c r="K312" s="113">
        <f t="shared" si="4"/>
        <v>0</v>
      </c>
      <c r="L312" s="161"/>
      <c r="M312" s="161" t="e">
        <f>Table1[[#This Row],[Amount ex GST]]</f>
        <v>#N/A</v>
      </c>
      <c r="N312" s="161"/>
      <c r="O312" s="162" t="e">
        <f>Table1[[#This Row],[Amount ex GST]]-Table1[[#This Row],[Amount]]</f>
        <v>#N/A</v>
      </c>
    </row>
    <row r="313" spans="1:15" x14ac:dyDescent="0.2">
      <c r="A313" s="134"/>
      <c r="B313" s="102"/>
      <c r="C313" s="103"/>
      <c r="D313" s="104"/>
      <c r="E313" s="112" t="e">
        <f>LOOKUP(D313,Accounts!A:A,Accounts!B:B)</f>
        <v>#N/A</v>
      </c>
      <c r="F313" s="106" t="e">
        <f>LOOKUP(Table1[[#This Row],[Account '#]],Accounts!A:A,Accounts!D:D)</f>
        <v>#N/A</v>
      </c>
      <c r="G313" s="107"/>
      <c r="H313" s="108" t="e">
        <f>IF(Table1[[#This Row],[GST?]],Table1[[#This Row],[Amount inc GST]]-Table1[[#This Row],[Amount inc GST]]/1.15,0)</f>
        <v>#N/A</v>
      </c>
      <c r="I313" s="109" t="e">
        <f>Table1[[#This Row],[Amount inc GST]]-Table1[[#This Row],[GST]]</f>
        <v>#N/A</v>
      </c>
      <c r="J313" s="103"/>
      <c r="K313" s="113">
        <f t="shared" si="4"/>
        <v>0</v>
      </c>
      <c r="L313" s="161"/>
      <c r="M313" s="161" t="e">
        <f>Table1[[#This Row],[Amount ex GST]]</f>
        <v>#N/A</v>
      </c>
      <c r="N313" s="161"/>
      <c r="O313" s="162" t="e">
        <f>Table1[[#This Row],[Amount ex GST]]-Table1[[#This Row],[Amount]]</f>
        <v>#N/A</v>
      </c>
    </row>
    <row r="314" spans="1:15" x14ac:dyDescent="0.2">
      <c r="A314" s="132"/>
      <c r="B314" s="102"/>
      <c r="C314" s="120"/>
      <c r="D314" s="121"/>
      <c r="E314" s="135" t="e">
        <f>LOOKUP(D314,Accounts!A:A,Accounts!B:B)</f>
        <v>#N/A</v>
      </c>
      <c r="F314" s="115" t="e">
        <f>LOOKUP(Table1[[#This Row],[Account '#]],Accounts!A:A,Accounts!D:D)</f>
        <v>#N/A</v>
      </c>
      <c r="G314" s="136"/>
      <c r="H314" s="108" t="e">
        <f>IF(Table1[[#This Row],[GST?]],Table1[[#This Row],[Amount inc GST]]-Table1[[#This Row],[Amount inc GST]]/1.15,0)</f>
        <v>#N/A</v>
      </c>
      <c r="I314" s="116" t="e">
        <f>Table1[[#This Row],[Amount inc GST]]-Table1[[#This Row],[GST]]</f>
        <v>#N/A</v>
      </c>
      <c r="J314" s="103"/>
      <c r="K314" s="113">
        <f t="shared" si="4"/>
        <v>0</v>
      </c>
      <c r="L314" s="161"/>
      <c r="M314" s="161" t="e">
        <f>Table1[[#This Row],[Amount ex GST]]</f>
        <v>#N/A</v>
      </c>
      <c r="N314" s="161"/>
      <c r="O314" s="162" t="e">
        <f>Table1[[#This Row],[Amount ex GST]]-Table1[[#This Row],[Amount]]</f>
        <v>#N/A</v>
      </c>
    </row>
    <row r="315" spans="1:15" x14ac:dyDescent="0.2">
      <c r="A315" s="132"/>
      <c r="B315" s="102"/>
      <c r="C315" s="120"/>
      <c r="D315" s="121"/>
      <c r="E315" s="135" t="e">
        <f>LOOKUP(D315,Accounts!A:A,Accounts!B:B)</f>
        <v>#N/A</v>
      </c>
      <c r="F315" s="115" t="e">
        <f>LOOKUP(Table1[[#This Row],[Account '#]],Accounts!A:A,Accounts!D:D)</f>
        <v>#N/A</v>
      </c>
      <c r="G315" s="136"/>
      <c r="H315" s="108" t="e">
        <f>IF(Table1[[#This Row],[GST?]],Table1[[#This Row],[Amount inc GST]]-Table1[[#This Row],[Amount inc GST]]/1.15,0)</f>
        <v>#N/A</v>
      </c>
      <c r="I315" s="116" t="e">
        <f>Table1[[#This Row],[Amount inc GST]]-Table1[[#This Row],[GST]]</f>
        <v>#N/A</v>
      </c>
      <c r="J315" s="103"/>
      <c r="K315" s="113">
        <f t="shared" si="4"/>
        <v>0</v>
      </c>
      <c r="L315" s="161"/>
      <c r="M315" s="161" t="e">
        <f>Table1[[#This Row],[Amount ex GST]]</f>
        <v>#N/A</v>
      </c>
      <c r="N315" s="161"/>
      <c r="O315" s="162" t="e">
        <f>Table1[[#This Row],[Amount ex GST]]-Table1[[#This Row],[Amount]]</f>
        <v>#N/A</v>
      </c>
    </row>
    <row r="316" spans="1:15" x14ac:dyDescent="0.2">
      <c r="A316" s="132"/>
      <c r="B316" s="102"/>
      <c r="C316" s="120"/>
      <c r="D316" s="121"/>
      <c r="E316" s="135" t="e">
        <f>LOOKUP(D316,Accounts!A:A,Accounts!B:B)</f>
        <v>#N/A</v>
      </c>
      <c r="F316" s="115" t="e">
        <f>LOOKUP(Table1[[#This Row],[Account '#]],Accounts!A:A,Accounts!D:D)</f>
        <v>#N/A</v>
      </c>
      <c r="G316" s="136"/>
      <c r="H316" s="108" t="e">
        <f>IF(Table1[[#This Row],[GST?]],Table1[[#This Row],[Amount inc GST]]-Table1[[#This Row],[Amount inc GST]]/1.15,0)</f>
        <v>#N/A</v>
      </c>
      <c r="I316" s="116" t="e">
        <f>Table1[[#This Row],[Amount inc GST]]-Table1[[#This Row],[GST]]</f>
        <v>#N/A</v>
      </c>
      <c r="J316" s="103"/>
      <c r="K316" s="113">
        <f t="shared" si="4"/>
        <v>0</v>
      </c>
      <c r="L316" s="161"/>
      <c r="M316" s="161" t="e">
        <f>Table1[[#This Row],[Amount ex GST]]</f>
        <v>#N/A</v>
      </c>
      <c r="N316" s="161"/>
      <c r="O316" s="162" t="e">
        <f>Table1[[#This Row],[Amount ex GST]]-Table1[[#This Row],[Amount]]</f>
        <v>#N/A</v>
      </c>
    </row>
    <row r="317" spans="1:15" x14ac:dyDescent="0.2">
      <c r="A317" s="132"/>
      <c r="B317" s="102"/>
      <c r="C317" s="120"/>
      <c r="D317" s="121"/>
      <c r="E317" s="135" t="e">
        <f>LOOKUP(D317,Accounts!A:A,Accounts!B:B)</f>
        <v>#N/A</v>
      </c>
      <c r="F317" s="115" t="e">
        <f>LOOKUP(Table1[[#This Row],[Account '#]],Accounts!A:A,Accounts!D:D)</f>
        <v>#N/A</v>
      </c>
      <c r="G317" s="136"/>
      <c r="H317" s="108" t="e">
        <f>IF(Table1[[#This Row],[GST?]],Table1[[#This Row],[Amount inc GST]]-Table1[[#This Row],[Amount inc GST]]/1.15,0)</f>
        <v>#N/A</v>
      </c>
      <c r="I317" s="116" t="e">
        <f>Table1[[#This Row],[Amount inc GST]]-Table1[[#This Row],[GST]]</f>
        <v>#N/A</v>
      </c>
      <c r="J317" s="103"/>
      <c r="K317" s="113">
        <f t="shared" si="4"/>
        <v>0</v>
      </c>
      <c r="L317" s="161"/>
      <c r="M317" s="161" t="e">
        <f>Table1[[#This Row],[Amount ex GST]]</f>
        <v>#N/A</v>
      </c>
      <c r="N317" s="161"/>
      <c r="O317" s="162" t="e">
        <f>Table1[[#This Row],[Amount ex GST]]-Table1[[#This Row],[Amount]]</f>
        <v>#N/A</v>
      </c>
    </row>
    <row r="318" spans="1:15" x14ac:dyDescent="0.2">
      <c r="A318" s="134"/>
      <c r="B318" s="102"/>
      <c r="C318" s="103"/>
      <c r="D318" s="104"/>
      <c r="E318" s="105" t="e">
        <f>LOOKUP(D318,Accounts!A:A,Accounts!B:B)</f>
        <v>#N/A</v>
      </c>
      <c r="F318" s="106" t="e">
        <f>LOOKUP(Table1[[#This Row],[Account '#]],Accounts!A:A,Accounts!D:D)</f>
        <v>#N/A</v>
      </c>
      <c r="G318" s="107"/>
      <c r="H318" s="108" t="e">
        <f>IF(Table1[[#This Row],[GST?]],Table1[[#This Row],[Amount inc GST]]-Table1[[#This Row],[Amount inc GST]]/1.15,0)</f>
        <v>#N/A</v>
      </c>
      <c r="I318" s="109" t="e">
        <f>Table1[[#This Row],[Amount inc GST]]-Table1[[#This Row],[GST]]</f>
        <v>#N/A</v>
      </c>
      <c r="J318" s="103"/>
      <c r="K318" s="113">
        <f t="shared" si="4"/>
        <v>0</v>
      </c>
      <c r="L318" s="161"/>
      <c r="M318" s="161" t="e">
        <f>Table1[[#This Row],[Amount ex GST]]</f>
        <v>#N/A</v>
      </c>
      <c r="N318" s="161"/>
      <c r="O318" s="162" t="e">
        <f>Table1[[#This Row],[Amount ex GST]]-Table1[[#This Row],[Amount]]</f>
        <v>#N/A</v>
      </c>
    </row>
    <row r="319" spans="1:15" x14ac:dyDescent="0.2">
      <c r="A319" s="132"/>
      <c r="B319" s="102"/>
      <c r="C319" s="120"/>
      <c r="D319" s="121"/>
      <c r="E319" s="135" t="e">
        <f>LOOKUP(D319,Accounts!A:A,Accounts!B:B)</f>
        <v>#N/A</v>
      </c>
      <c r="F319" s="115" t="e">
        <f>LOOKUP(Table1[[#This Row],[Account '#]],Accounts!A:A,Accounts!D:D)</f>
        <v>#N/A</v>
      </c>
      <c r="G319" s="136"/>
      <c r="H319" s="108" t="e">
        <f>IF(Table1[[#This Row],[GST?]],Table1[[#This Row],[Amount inc GST]]-Table1[[#This Row],[Amount inc GST]]/1.15,0)</f>
        <v>#N/A</v>
      </c>
      <c r="I319" s="116" t="e">
        <f>Table1[[#This Row],[Amount inc GST]]-Table1[[#This Row],[GST]]</f>
        <v>#N/A</v>
      </c>
      <c r="J319" s="103"/>
      <c r="K319" s="113">
        <f t="shared" si="4"/>
        <v>0</v>
      </c>
      <c r="L319" s="161"/>
      <c r="M319" s="161" t="e">
        <f>Table1[[#This Row],[Amount ex GST]]</f>
        <v>#N/A</v>
      </c>
      <c r="N319" s="161"/>
      <c r="O319" s="162" t="e">
        <f>Table1[[#This Row],[Amount ex GST]]-Table1[[#This Row],[Amount]]</f>
        <v>#N/A</v>
      </c>
    </row>
    <row r="320" spans="1:15" x14ac:dyDescent="0.2">
      <c r="A320" s="134"/>
      <c r="B320" s="102"/>
      <c r="C320" s="103"/>
      <c r="D320" s="104"/>
      <c r="E320" s="105" t="e">
        <f>LOOKUP(D320,Accounts!A:A,Accounts!B:B)</f>
        <v>#N/A</v>
      </c>
      <c r="F320" s="106" t="e">
        <f>LOOKUP(Table1[[#This Row],[Account '#]],Accounts!A:A,Accounts!D:D)</f>
        <v>#N/A</v>
      </c>
      <c r="G320" s="107"/>
      <c r="H320" s="108" t="e">
        <f>IF(Table1[[#This Row],[GST?]],Table1[[#This Row],[Amount inc GST]]-Table1[[#This Row],[Amount inc GST]]/1.15,0)</f>
        <v>#N/A</v>
      </c>
      <c r="I320" s="109" t="e">
        <f>Table1[[#This Row],[Amount inc GST]]-Table1[[#This Row],[GST]]</f>
        <v>#N/A</v>
      </c>
      <c r="J320" s="103"/>
      <c r="K320" s="113">
        <f t="shared" si="4"/>
        <v>0</v>
      </c>
      <c r="L320" s="161"/>
      <c r="M320" s="161" t="e">
        <f>Table1[[#This Row],[Amount ex GST]]</f>
        <v>#N/A</v>
      </c>
      <c r="N320" s="161"/>
      <c r="O320" s="162" t="e">
        <f>Table1[[#This Row],[Amount ex GST]]-Table1[[#This Row],[Amount]]</f>
        <v>#N/A</v>
      </c>
    </row>
    <row r="321" spans="1:15" x14ac:dyDescent="0.2">
      <c r="A321" s="132"/>
      <c r="B321" s="102"/>
      <c r="C321" s="120"/>
      <c r="D321" s="121"/>
      <c r="E321" s="135" t="e">
        <f>LOOKUP(D321,Accounts!A:A,Accounts!B:B)</f>
        <v>#N/A</v>
      </c>
      <c r="F321" s="115" t="e">
        <f>LOOKUP(Table1[[#This Row],[Account '#]],Accounts!A:A,Accounts!D:D)</f>
        <v>#N/A</v>
      </c>
      <c r="G321" s="136"/>
      <c r="H321" s="108" t="e">
        <f>IF(Table1[[#This Row],[GST?]],Table1[[#This Row],[Amount inc GST]]-Table1[[#This Row],[Amount inc GST]]/1.15,0)</f>
        <v>#N/A</v>
      </c>
      <c r="I321" s="116" t="e">
        <f>Table1[[#This Row],[Amount inc GST]]-Table1[[#This Row],[GST]]</f>
        <v>#N/A</v>
      </c>
      <c r="J321" s="103"/>
      <c r="K321" s="113">
        <f t="shared" si="4"/>
        <v>0</v>
      </c>
      <c r="L321" s="161"/>
      <c r="M321" s="161" t="e">
        <f>Table1[[#This Row],[Amount ex GST]]</f>
        <v>#N/A</v>
      </c>
      <c r="N321" s="161"/>
      <c r="O321" s="162" t="e">
        <f>Table1[[#This Row],[Amount ex GST]]-Table1[[#This Row],[Amount]]</f>
        <v>#N/A</v>
      </c>
    </row>
    <row r="322" spans="1:15" s="10" customFormat="1" x14ac:dyDescent="0.2">
      <c r="A322" s="132"/>
      <c r="B322" s="102"/>
      <c r="C322" s="120"/>
      <c r="D322" s="121"/>
      <c r="E322" s="135" t="e">
        <f>LOOKUP(D322,Accounts!A:A,Accounts!B:B)</f>
        <v>#N/A</v>
      </c>
      <c r="F322" s="115" t="e">
        <f>LOOKUP(Table1[[#This Row],[Account '#]],Accounts!A:A,Accounts!D:D)</f>
        <v>#N/A</v>
      </c>
      <c r="G322" s="136"/>
      <c r="H322" s="108" t="e">
        <f>IF(Table1[[#This Row],[GST?]],Table1[[#This Row],[Amount inc GST]]-Table1[[#This Row],[Amount inc GST]]/1.15,0)</f>
        <v>#N/A</v>
      </c>
      <c r="I322" s="116" t="e">
        <f>Table1[[#This Row],[Amount inc GST]]-Table1[[#This Row],[GST]]</f>
        <v>#N/A</v>
      </c>
      <c r="J322" s="103"/>
      <c r="K322" s="113">
        <f t="shared" si="4"/>
        <v>0</v>
      </c>
      <c r="L322" s="161"/>
      <c r="M322" s="161" t="e">
        <f>Table1[[#This Row],[Amount ex GST]]</f>
        <v>#N/A</v>
      </c>
      <c r="N322" s="161"/>
      <c r="O322" s="162" t="e">
        <f>Table1[[#This Row],[Amount ex GST]]-Table1[[#This Row],[Amount]]</f>
        <v>#N/A</v>
      </c>
    </row>
    <row r="323" spans="1:15" x14ac:dyDescent="0.2">
      <c r="A323" s="132"/>
      <c r="B323" s="102"/>
      <c r="C323" s="120"/>
      <c r="D323" s="121"/>
      <c r="E323" s="135" t="e">
        <f>LOOKUP(D323,Accounts!A:A,Accounts!B:B)</f>
        <v>#N/A</v>
      </c>
      <c r="F323" s="115" t="e">
        <f>LOOKUP(Table1[[#This Row],[Account '#]],Accounts!A:A,Accounts!D:D)</f>
        <v>#N/A</v>
      </c>
      <c r="G323" s="136"/>
      <c r="H323" s="108" t="e">
        <f>IF(Table1[[#This Row],[GST?]],Table1[[#This Row],[Amount inc GST]]-Table1[[#This Row],[Amount inc GST]]/1.15,0)</f>
        <v>#N/A</v>
      </c>
      <c r="I323" s="116" t="e">
        <f>Table1[[#This Row],[Amount inc GST]]-Table1[[#This Row],[GST]]</f>
        <v>#N/A</v>
      </c>
      <c r="J323" s="103"/>
      <c r="K323" s="113">
        <f t="shared" ref="K323:K386" si="5">IF(J323="y",K322+G323,K322)</f>
        <v>0</v>
      </c>
      <c r="L323" s="161"/>
      <c r="M323" s="161" t="e">
        <f>Table1[[#This Row],[Amount ex GST]]</f>
        <v>#N/A</v>
      </c>
      <c r="N323" s="161"/>
      <c r="O323" s="162" t="e">
        <f>Table1[[#This Row],[Amount ex GST]]-Table1[[#This Row],[Amount]]</f>
        <v>#N/A</v>
      </c>
    </row>
    <row r="324" spans="1:15" x14ac:dyDescent="0.2">
      <c r="A324" s="132"/>
      <c r="B324" s="102"/>
      <c r="C324" s="120"/>
      <c r="D324" s="121"/>
      <c r="E324" s="135" t="e">
        <f>LOOKUP(D324,Accounts!A:A,Accounts!B:B)</f>
        <v>#N/A</v>
      </c>
      <c r="F324" s="115" t="e">
        <f>LOOKUP(Table1[[#This Row],[Account '#]],Accounts!A:A,Accounts!D:D)</f>
        <v>#N/A</v>
      </c>
      <c r="G324" s="136"/>
      <c r="H324" s="108" t="e">
        <f>IF(Table1[[#This Row],[GST?]],Table1[[#This Row],[Amount inc GST]]-Table1[[#This Row],[Amount inc GST]]/1.15,0)</f>
        <v>#N/A</v>
      </c>
      <c r="I324" s="116" t="e">
        <f>Table1[[#This Row],[Amount inc GST]]-Table1[[#This Row],[GST]]</f>
        <v>#N/A</v>
      </c>
      <c r="J324" s="103"/>
      <c r="K324" s="113">
        <f t="shared" si="5"/>
        <v>0</v>
      </c>
      <c r="L324" s="161"/>
      <c r="M324" s="161" t="e">
        <f>Table1[[#This Row],[Amount ex GST]]</f>
        <v>#N/A</v>
      </c>
      <c r="N324" s="161"/>
      <c r="O324" s="162" t="e">
        <f>Table1[[#This Row],[Amount ex GST]]-Table1[[#This Row],[Amount]]</f>
        <v>#N/A</v>
      </c>
    </row>
    <row r="325" spans="1:15" x14ac:dyDescent="0.2">
      <c r="A325" s="132"/>
      <c r="B325" s="137"/>
      <c r="C325" s="120"/>
      <c r="D325" s="121"/>
      <c r="E325" s="135" t="e">
        <f>LOOKUP(D325,Accounts!A:A,Accounts!B:B)</f>
        <v>#N/A</v>
      </c>
      <c r="F325" s="115" t="e">
        <f>LOOKUP(Table1[[#This Row],[Account '#]],Accounts!A:A,Accounts!D:D)</f>
        <v>#N/A</v>
      </c>
      <c r="G325" s="136"/>
      <c r="H325" s="108" t="e">
        <f>IF(Table1[[#This Row],[GST?]],Table1[[#This Row],[Amount inc GST]]-Table1[[#This Row],[Amount inc GST]]/1.15,0)</f>
        <v>#N/A</v>
      </c>
      <c r="I325" s="116" t="e">
        <f>Table1[[#This Row],[Amount inc GST]]-Table1[[#This Row],[GST]]</f>
        <v>#N/A</v>
      </c>
      <c r="J325" s="120"/>
      <c r="K325" s="113">
        <f t="shared" si="5"/>
        <v>0</v>
      </c>
      <c r="L325" s="161"/>
      <c r="M325" s="161" t="e">
        <f>Table1[[#This Row],[Amount ex GST]]</f>
        <v>#N/A</v>
      </c>
      <c r="N325" s="161"/>
      <c r="O325" s="162" t="e">
        <f>Table1[[#This Row],[Amount ex GST]]-Table1[[#This Row],[Amount]]</f>
        <v>#N/A</v>
      </c>
    </row>
    <row r="326" spans="1:15" x14ac:dyDescent="0.2">
      <c r="A326" s="132"/>
      <c r="B326" s="137"/>
      <c r="C326" s="120"/>
      <c r="D326" s="121"/>
      <c r="E326" s="114" t="e">
        <f>LOOKUP(D326,Accounts!A:A,Accounts!B:B)</f>
        <v>#N/A</v>
      </c>
      <c r="F326" s="115" t="e">
        <f>LOOKUP(Table1[[#This Row],[Account '#]],Accounts!A:A,Accounts!D:D)</f>
        <v>#N/A</v>
      </c>
      <c r="G326" s="136"/>
      <c r="H326" s="108" t="e">
        <f>IF(Table1[[#This Row],[GST?]],Table1[[#This Row],[Amount inc GST]]-Table1[[#This Row],[Amount inc GST]]/1.15,0)</f>
        <v>#N/A</v>
      </c>
      <c r="I326" s="116" t="e">
        <f>Table1[[#This Row],[Amount inc GST]]-Table1[[#This Row],[GST]]</f>
        <v>#N/A</v>
      </c>
      <c r="J326" s="120"/>
      <c r="K326" s="113">
        <f t="shared" si="5"/>
        <v>0</v>
      </c>
      <c r="L326" s="161"/>
      <c r="M326" s="161" t="e">
        <f>Table1[[#This Row],[Amount ex GST]]</f>
        <v>#N/A</v>
      </c>
      <c r="N326" s="161"/>
      <c r="O326" s="162" t="e">
        <f>Table1[[#This Row],[Amount ex GST]]-Table1[[#This Row],[Amount]]</f>
        <v>#N/A</v>
      </c>
    </row>
    <row r="327" spans="1:15" x14ac:dyDescent="0.2">
      <c r="A327" s="132"/>
      <c r="B327" s="137"/>
      <c r="C327" s="120"/>
      <c r="D327" s="121"/>
      <c r="E327" s="114" t="e">
        <f>LOOKUP(D327,Accounts!A:A,Accounts!B:B)</f>
        <v>#N/A</v>
      </c>
      <c r="F327" s="115" t="e">
        <f>LOOKUP(Table1[[#This Row],[Account '#]],Accounts!A:A,Accounts!D:D)</f>
        <v>#N/A</v>
      </c>
      <c r="G327" s="136"/>
      <c r="H327" s="108" t="e">
        <f>IF(Table1[[#This Row],[GST?]],Table1[[#This Row],[Amount inc GST]]-Table1[[#This Row],[Amount inc GST]]/1.15,0)</f>
        <v>#N/A</v>
      </c>
      <c r="I327" s="116" t="e">
        <f>Table1[[#This Row],[Amount inc GST]]-Table1[[#This Row],[GST]]</f>
        <v>#N/A</v>
      </c>
      <c r="J327" s="120"/>
      <c r="K327" s="113">
        <f t="shared" si="5"/>
        <v>0</v>
      </c>
      <c r="L327" s="161"/>
      <c r="M327" s="161" t="e">
        <f>Table1[[#This Row],[Amount ex GST]]</f>
        <v>#N/A</v>
      </c>
      <c r="N327" s="161"/>
      <c r="O327" s="162" t="e">
        <f>Table1[[#This Row],[Amount ex GST]]-Table1[[#This Row],[Amount]]</f>
        <v>#N/A</v>
      </c>
    </row>
    <row r="328" spans="1:15" x14ac:dyDescent="0.2">
      <c r="A328" s="134"/>
      <c r="B328" s="102"/>
      <c r="C328" s="103"/>
      <c r="D328" s="104"/>
      <c r="E328" s="112" t="e">
        <f>LOOKUP(D328,Accounts!A:A,Accounts!B:B)</f>
        <v>#N/A</v>
      </c>
      <c r="F328" s="106" t="e">
        <f>LOOKUP(Table1[[#This Row],[Account '#]],Accounts!A:A,Accounts!D:D)</f>
        <v>#N/A</v>
      </c>
      <c r="G328" s="107"/>
      <c r="H328" s="108" t="e">
        <f>IF(Table1[[#This Row],[GST?]],Table1[[#This Row],[Amount inc GST]]-Table1[[#This Row],[Amount inc GST]]/1.15,0)</f>
        <v>#N/A</v>
      </c>
      <c r="I328" s="109" t="e">
        <f>Table1[[#This Row],[Amount inc GST]]-Table1[[#This Row],[GST]]</f>
        <v>#N/A</v>
      </c>
      <c r="J328" s="103"/>
      <c r="K328" s="113">
        <f t="shared" si="5"/>
        <v>0</v>
      </c>
      <c r="L328" s="161"/>
      <c r="M328" s="161" t="e">
        <f>Table1[[#This Row],[Amount ex GST]]</f>
        <v>#N/A</v>
      </c>
      <c r="N328" s="161"/>
      <c r="O328" s="162" t="e">
        <f>Table1[[#This Row],[Amount ex GST]]-Table1[[#This Row],[Amount]]</f>
        <v>#N/A</v>
      </c>
    </row>
    <row r="329" spans="1:15" x14ac:dyDescent="0.2">
      <c r="A329" s="134"/>
      <c r="B329" s="102"/>
      <c r="C329" s="103"/>
      <c r="D329" s="104"/>
      <c r="E329" s="112" t="e">
        <f>LOOKUP(D329,Accounts!A:A,Accounts!B:B)</f>
        <v>#N/A</v>
      </c>
      <c r="F329" s="106" t="e">
        <f>LOOKUP(Table1[[#This Row],[Account '#]],Accounts!A:A,Accounts!D:D)</f>
        <v>#N/A</v>
      </c>
      <c r="G329" s="107"/>
      <c r="H329" s="108" t="e">
        <f>IF(Table1[[#This Row],[GST?]],Table1[[#This Row],[Amount inc GST]]-Table1[[#This Row],[Amount inc GST]]/1.15,0)</f>
        <v>#N/A</v>
      </c>
      <c r="I329" s="109" t="e">
        <f>Table1[[#This Row],[Amount inc GST]]-Table1[[#This Row],[GST]]</f>
        <v>#N/A</v>
      </c>
      <c r="J329" s="103"/>
      <c r="K329" s="113">
        <f t="shared" si="5"/>
        <v>0</v>
      </c>
      <c r="L329" s="161"/>
      <c r="M329" s="161" t="e">
        <f>Table1[[#This Row],[Amount ex GST]]</f>
        <v>#N/A</v>
      </c>
      <c r="N329" s="161"/>
      <c r="O329" s="162" t="e">
        <f>Table1[[#This Row],[Amount ex GST]]-Table1[[#This Row],[Amount]]</f>
        <v>#N/A</v>
      </c>
    </row>
    <row r="330" spans="1:15" x14ac:dyDescent="0.2">
      <c r="A330" s="132"/>
      <c r="B330" s="137"/>
      <c r="C330" s="120"/>
      <c r="D330" s="121"/>
      <c r="E330" s="135" t="e">
        <f>LOOKUP(D330,Accounts!A:A,Accounts!B:B)</f>
        <v>#N/A</v>
      </c>
      <c r="F330" s="115" t="e">
        <f>LOOKUP(Table1[[#This Row],[Account '#]],Accounts!A:A,Accounts!D:D)</f>
        <v>#N/A</v>
      </c>
      <c r="G330" s="136"/>
      <c r="H330" s="108" t="e">
        <f>IF(Table1[[#This Row],[GST?]],Table1[[#This Row],[Amount inc GST]]-Table1[[#This Row],[Amount inc GST]]/1.15,0)</f>
        <v>#N/A</v>
      </c>
      <c r="I330" s="116" t="e">
        <f>Table1[[#This Row],[Amount inc GST]]-Table1[[#This Row],[GST]]</f>
        <v>#N/A</v>
      </c>
      <c r="J330" s="120"/>
      <c r="K330" s="113">
        <f t="shared" si="5"/>
        <v>0</v>
      </c>
      <c r="L330" s="161"/>
      <c r="M330" s="161" t="e">
        <f>Table1[[#This Row],[Amount ex GST]]</f>
        <v>#N/A</v>
      </c>
      <c r="N330" s="161"/>
      <c r="O330" s="162" t="e">
        <f>Table1[[#This Row],[Amount ex GST]]-Table1[[#This Row],[Amount]]</f>
        <v>#N/A</v>
      </c>
    </row>
    <row r="331" spans="1:15" x14ac:dyDescent="0.2">
      <c r="A331" s="132"/>
      <c r="B331" s="137"/>
      <c r="C331" s="120"/>
      <c r="D331" s="121"/>
      <c r="E331" s="135" t="e">
        <f>LOOKUP(D331,Accounts!A:A,Accounts!B:B)</f>
        <v>#N/A</v>
      </c>
      <c r="F331" s="115" t="e">
        <f>LOOKUP(Table1[[#This Row],[Account '#]],Accounts!A:A,Accounts!D:D)</f>
        <v>#N/A</v>
      </c>
      <c r="G331" s="136"/>
      <c r="H331" s="108" t="e">
        <f>IF(Table1[[#This Row],[GST?]],Table1[[#This Row],[Amount inc GST]]-Table1[[#This Row],[Amount inc GST]]/1.15,0)</f>
        <v>#N/A</v>
      </c>
      <c r="I331" s="116" t="e">
        <f>Table1[[#This Row],[Amount inc GST]]-Table1[[#This Row],[GST]]</f>
        <v>#N/A</v>
      </c>
      <c r="J331" s="120"/>
      <c r="K331" s="113">
        <f t="shared" si="5"/>
        <v>0</v>
      </c>
      <c r="L331" s="161"/>
      <c r="M331" s="161" t="e">
        <f>Table1[[#This Row],[Amount ex GST]]</f>
        <v>#N/A</v>
      </c>
      <c r="N331" s="161"/>
      <c r="O331" s="162" t="e">
        <f>Table1[[#This Row],[Amount ex GST]]-Table1[[#This Row],[Amount]]</f>
        <v>#N/A</v>
      </c>
    </row>
    <row r="332" spans="1:15" s="10" customFormat="1" x14ac:dyDescent="0.2">
      <c r="A332" s="132"/>
      <c r="B332" s="137"/>
      <c r="C332" s="120"/>
      <c r="D332" s="121"/>
      <c r="E332" s="135" t="e">
        <f>LOOKUP(D332,Accounts!A:A,Accounts!B:B)</f>
        <v>#N/A</v>
      </c>
      <c r="F332" s="115" t="e">
        <f>LOOKUP(Table1[[#This Row],[Account '#]],Accounts!A:A,Accounts!D:D)</f>
        <v>#N/A</v>
      </c>
      <c r="G332" s="136"/>
      <c r="H332" s="108" t="e">
        <f>IF(Table1[[#This Row],[GST?]],Table1[[#This Row],[Amount inc GST]]-Table1[[#This Row],[Amount inc GST]]/1.15,0)</f>
        <v>#N/A</v>
      </c>
      <c r="I332" s="116" t="e">
        <f>Table1[[#This Row],[Amount inc GST]]-Table1[[#This Row],[GST]]</f>
        <v>#N/A</v>
      </c>
      <c r="J332" s="120"/>
      <c r="K332" s="113">
        <f t="shared" si="5"/>
        <v>0</v>
      </c>
      <c r="L332" s="161"/>
      <c r="M332" s="161" t="e">
        <f>Table1[[#This Row],[Amount ex GST]]</f>
        <v>#N/A</v>
      </c>
      <c r="N332" s="161"/>
      <c r="O332" s="162" t="e">
        <f>Table1[[#This Row],[Amount ex GST]]-Table1[[#This Row],[Amount]]</f>
        <v>#N/A</v>
      </c>
    </row>
    <row r="333" spans="1:15" x14ac:dyDescent="0.2">
      <c r="A333" s="132"/>
      <c r="B333" s="137"/>
      <c r="C333" s="120"/>
      <c r="D333" s="121"/>
      <c r="E333" s="114" t="e">
        <f>LOOKUP(D333,Accounts!A:A,Accounts!B:B)</f>
        <v>#N/A</v>
      </c>
      <c r="F333" s="115" t="e">
        <f>LOOKUP(Table1[[#This Row],[Account '#]],Accounts!A:A,Accounts!D:D)</f>
        <v>#N/A</v>
      </c>
      <c r="G333" s="136"/>
      <c r="H333" s="108" t="e">
        <f>IF(Table1[[#This Row],[GST?]],Table1[[#This Row],[Amount inc GST]]-Table1[[#This Row],[Amount inc GST]]/1.15,0)</f>
        <v>#N/A</v>
      </c>
      <c r="I333" s="116" t="e">
        <f>Table1[[#This Row],[Amount inc GST]]-Table1[[#This Row],[GST]]</f>
        <v>#N/A</v>
      </c>
      <c r="J333" s="103"/>
      <c r="K333" s="113">
        <f t="shared" si="5"/>
        <v>0</v>
      </c>
      <c r="L333" s="161"/>
      <c r="M333" s="161" t="e">
        <f>Table1[[#This Row],[Amount ex GST]]</f>
        <v>#N/A</v>
      </c>
      <c r="N333" s="161"/>
      <c r="O333" s="162" t="e">
        <f>Table1[[#This Row],[Amount ex GST]]-Table1[[#This Row],[Amount]]</f>
        <v>#N/A</v>
      </c>
    </row>
    <row r="334" spans="1:15" x14ac:dyDescent="0.2">
      <c r="A334" s="132"/>
      <c r="B334" s="137"/>
      <c r="C334" s="120"/>
      <c r="D334" s="121"/>
      <c r="E334" s="114" t="e">
        <f>LOOKUP(D334,Accounts!A:A,Accounts!B:B)</f>
        <v>#N/A</v>
      </c>
      <c r="F334" s="115" t="e">
        <f>LOOKUP(Table1[[#This Row],[Account '#]],Accounts!A:A,Accounts!D:D)</f>
        <v>#N/A</v>
      </c>
      <c r="G334" s="136"/>
      <c r="H334" s="108" t="e">
        <f>IF(Table1[[#This Row],[GST?]],Table1[[#This Row],[Amount inc GST]]-Table1[[#This Row],[Amount inc GST]]/1.15,0)</f>
        <v>#N/A</v>
      </c>
      <c r="I334" s="116" t="e">
        <f>Table1[[#This Row],[Amount inc GST]]-Table1[[#This Row],[GST]]</f>
        <v>#N/A</v>
      </c>
      <c r="J334" s="120"/>
      <c r="K334" s="113">
        <f t="shared" si="5"/>
        <v>0</v>
      </c>
      <c r="L334" s="161"/>
      <c r="M334" s="161" t="e">
        <f>Table1[[#This Row],[Amount ex GST]]</f>
        <v>#N/A</v>
      </c>
      <c r="N334" s="161"/>
      <c r="O334" s="162" t="e">
        <f>Table1[[#This Row],[Amount ex GST]]-Table1[[#This Row],[Amount]]</f>
        <v>#N/A</v>
      </c>
    </row>
    <row r="335" spans="1:15" x14ac:dyDescent="0.2">
      <c r="A335" s="132"/>
      <c r="B335" s="137"/>
      <c r="C335" s="120"/>
      <c r="D335" s="121"/>
      <c r="E335" s="114" t="e">
        <f>LOOKUP(D335,Accounts!A:A,Accounts!B:B)</f>
        <v>#N/A</v>
      </c>
      <c r="F335" s="115" t="e">
        <f>LOOKUP(Table1[[#This Row],[Account '#]],Accounts!A:A,Accounts!D:D)</f>
        <v>#N/A</v>
      </c>
      <c r="G335" s="136"/>
      <c r="H335" s="108" t="e">
        <f>IF(Table1[[#This Row],[GST?]],Table1[[#This Row],[Amount inc GST]]-Table1[[#This Row],[Amount inc GST]]/1.15,0)</f>
        <v>#N/A</v>
      </c>
      <c r="I335" s="116" t="e">
        <f>Table1[[#This Row],[Amount inc GST]]-Table1[[#This Row],[GST]]</f>
        <v>#N/A</v>
      </c>
      <c r="J335" s="120"/>
      <c r="K335" s="113">
        <f t="shared" si="5"/>
        <v>0</v>
      </c>
      <c r="L335" s="161"/>
      <c r="M335" s="161" t="e">
        <f>Table1[[#This Row],[Amount ex GST]]</f>
        <v>#N/A</v>
      </c>
      <c r="N335" s="161"/>
      <c r="O335" s="162" t="e">
        <f>Table1[[#This Row],[Amount ex GST]]-Table1[[#This Row],[Amount]]</f>
        <v>#N/A</v>
      </c>
    </row>
    <row r="336" spans="1:15" x14ac:dyDescent="0.2">
      <c r="A336" s="132"/>
      <c r="B336" s="137"/>
      <c r="C336" s="120"/>
      <c r="D336" s="121"/>
      <c r="E336" s="114" t="e">
        <f>LOOKUP(D336,Accounts!A:A,Accounts!B:B)</f>
        <v>#N/A</v>
      </c>
      <c r="F336" s="115" t="e">
        <f>LOOKUP(Table1[[#This Row],[Account '#]],Accounts!A:A,Accounts!D:D)</f>
        <v>#N/A</v>
      </c>
      <c r="G336" s="136"/>
      <c r="H336" s="108" t="e">
        <f>IF(Table1[[#This Row],[GST?]],Table1[[#This Row],[Amount inc GST]]-Table1[[#This Row],[Amount inc GST]]/1.15,0)</f>
        <v>#N/A</v>
      </c>
      <c r="I336" s="116" t="e">
        <f>Table1[[#This Row],[Amount inc GST]]-Table1[[#This Row],[GST]]</f>
        <v>#N/A</v>
      </c>
      <c r="J336" s="120"/>
      <c r="K336" s="113">
        <f t="shared" si="5"/>
        <v>0</v>
      </c>
      <c r="L336" s="161"/>
      <c r="M336" s="161" t="e">
        <f>Table1[[#This Row],[Amount ex GST]]</f>
        <v>#N/A</v>
      </c>
      <c r="N336" s="161"/>
      <c r="O336" s="162" t="e">
        <f>Table1[[#This Row],[Amount ex GST]]-Table1[[#This Row],[Amount]]</f>
        <v>#N/A</v>
      </c>
    </row>
    <row r="337" spans="1:15" x14ac:dyDescent="0.2">
      <c r="A337" s="132"/>
      <c r="B337" s="137"/>
      <c r="C337" s="120"/>
      <c r="D337" s="121"/>
      <c r="E337" s="114" t="e">
        <f>LOOKUP(D337,Accounts!A:A,Accounts!B:B)</f>
        <v>#N/A</v>
      </c>
      <c r="F337" s="115" t="e">
        <f>LOOKUP(Table1[[#This Row],[Account '#]],Accounts!A:A,Accounts!D:D)</f>
        <v>#N/A</v>
      </c>
      <c r="G337" s="136"/>
      <c r="H337" s="108" t="e">
        <f>IF(Table1[[#This Row],[GST?]],Table1[[#This Row],[Amount inc GST]]-Table1[[#This Row],[Amount inc GST]]/1.15,0)</f>
        <v>#N/A</v>
      </c>
      <c r="I337" s="116" t="e">
        <f>Table1[[#This Row],[Amount inc GST]]-Table1[[#This Row],[GST]]</f>
        <v>#N/A</v>
      </c>
      <c r="J337" s="120"/>
      <c r="K337" s="113">
        <f t="shared" si="5"/>
        <v>0</v>
      </c>
      <c r="L337" s="161"/>
      <c r="M337" s="161" t="e">
        <f>Table1[[#This Row],[Amount ex GST]]</f>
        <v>#N/A</v>
      </c>
      <c r="N337" s="161"/>
      <c r="O337" s="162" t="e">
        <f>Table1[[#This Row],[Amount ex GST]]-Table1[[#This Row],[Amount]]</f>
        <v>#N/A</v>
      </c>
    </row>
    <row r="338" spans="1:15" x14ac:dyDescent="0.2">
      <c r="A338" s="132"/>
      <c r="B338" s="137"/>
      <c r="C338" s="120"/>
      <c r="D338" s="121"/>
      <c r="E338" s="114" t="e">
        <f>LOOKUP(D338,Accounts!A:A,Accounts!B:B)</f>
        <v>#N/A</v>
      </c>
      <c r="F338" s="115" t="e">
        <f>LOOKUP(Table1[[#This Row],[Account '#]],Accounts!A:A,Accounts!D:D)</f>
        <v>#N/A</v>
      </c>
      <c r="G338" s="136"/>
      <c r="H338" s="108" t="e">
        <f>IF(Table1[[#This Row],[GST?]],Table1[[#This Row],[Amount inc GST]]-Table1[[#This Row],[Amount inc GST]]/1.15,0)</f>
        <v>#N/A</v>
      </c>
      <c r="I338" s="116" t="e">
        <f>Table1[[#This Row],[Amount inc GST]]-Table1[[#This Row],[GST]]</f>
        <v>#N/A</v>
      </c>
      <c r="J338" s="120"/>
      <c r="K338" s="113">
        <f t="shared" si="5"/>
        <v>0</v>
      </c>
      <c r="L338" s="161"/>
      <c r="M338" s="161" t="e">
        <f>Table1[[#This Row],[Amount ex GST]]</f>
        <v>#N/A</v>
      </c>
      <c r="N338" s="161"/>
      <c r="O338" s="162" t="e">
        <f>Table1[[#This Row],[Amount ex GST]]-Table1[[#This Row],[Amount]]</f>
        <v>#N/A</v>
      </c>
    </row>
    <row r="339" spans="1:15" x14ac:dyDescent="0.2">
      <c r="A339" s="134"/>
      <c r="B339" s="102"/>
      <c r="C339" s="103"/>
      <c r="D339" s="104"/>
      <c r="E339" s="112" t="e">
        <f>LOOKUP(D339,Accounts!A:A,Accounts!B:B)</f>
        <v>#N/A</v>
      </c>
      <c r="F339" s="106" t="e">
        <f>LOOKUP(Table1[[#This Row],[Account '#]],Accounts!A:A,Accounts!D:D)</f>
        <v>#N/A</v>
      </c>
      <c r="G339" s="107"/>
      <c r="H339" s="108" t="e">
        <f>IF(Table1[[#This Row],[GST?]],Table1[[#This Row],[Amount inc GST]]-Table1[[#This Row],[Amount inc GST]]/1.15,0)</f>
        <v>#N/A</v>
      </c>
      <c r="I339" s="109" t="e">
        <f>Table1[[#This Row],[Amount inc GST]]-Table1[[#This Row],[GST]]</f>
        <v>#N/A</v>
      </c>
      <c r="J339" s="103"/>
      <c r="K339" s="113">
        <f t="shared" si="5"/>
        <v>0</v>
      </c>
      <c r="L339" s="161"/>
      <c r="M339" s="161" t="e">
        <f>Table1[[#This Row],[Amount ex GST]]</f>
        <v>#N/A</v>
      </c>
      <c r="N339" s="161"/>
      <c r="O339" s="162" t="e">
        <f>Table1[[#This Row],[Amount ex GST]]-Table1[[#This Row],[Amount]]</f>
        <v>#N/A</v>
      </c>
    </row>
    <row r="340" spans="1:15" x14ac:dyDescent="0.2">
      <c r="A340" s="132"/>
      <c r="B340" s="137"/>
      <c r="C340" s="120"/>
      <c r="D340" s="121"/>
      <c r="E340" s="114" t="e">
        <f>LOOKUP(D340,Accounts!A:A,Accounts!B:B)</f>
        <v>#N/A</v>
      </c>
      <c r="F340" s="115" t="e">
        <f>LOOKUP(Table1[[#This Row],[Account '#]],Accounts!A:A,Accounts!D:D)</f>
        <v>#N/A</v>
      </c>
      <c r="G340" s="136"/>
      <c r="H340" s="108" t="e">
        <f>IF(Table1[[#This Row],[GST?]],Table1[[#This Row],[Amount inc GST]]-Table1[[#This Row],[Amount inc GST]]/1.15,0)</f>
        <v>#N/A</v>
      </c>
      <c r="I340" s="116" t="e">
        <f>Table1[[#This Row],[Amount inc GST]]-Table1[[#This Row],[GST]]</f>
        <v>#N/A</v>
      </c>
      <c r="J340" s="120"/>
      <c r="K340" s="113">
        <f t="shared" si="5"/>
        <v>0</v>
      </c>
      <c r="L340" s="161"/>
      <c r="M340" s="161" t="e">
        <f>Table1[[#This Row],[Amount ex GST]]</f>
        <v>#N/A</v>
      </c>
      <c r="N340" s="161"/>
      <c r="O340" s="162" t="e">
        <f>Table1[[#This Row],[Amount ex GST]]-Table1[[#This Row],[Amount]]</f>
        <v>#N/A</v>
      </c>
    </row>
    <row r="341" spans="1:15" x14ac:dyDescent="0.2">
      <c r="A341" s="132"/>
      <c r="B341" s="137"/>
      <c r="C341" s="120"/>
      <c r="D341" s="121"/>
      <c r="E341" s="114" t="e">
        <f>LOOKUP(D341,Accounts!A:A,Accounts!B:B)</f>
        <v>#N/A</v>
      </c>
      <c r="F341" s="115" t="e">
        <f>LOOKUP(Table1[[#This Row],[Account '#]],Accounts!A:A,Accounts!D:D)</f>
        <v>#N/A</v>
      </c>
      <c r="G341" s="136"/>
      <c r="H341" s="108" t="e">
        <f>IF(Table1[[#This Row],[GST?]],Table1[[#This Row],[Amount inc GST]]-Table1[[#This Row],[Amount inc GST]]/1.15,0)</f>
        <v>#N/A</v>
      </c>
      <c r="I341" s="116" t="e">
        <f>Table1[[#This Row],[Amount inc GST]]-Table1[[#This Row],[GST]]</f>
        <v>#N/A</v>
      </c>
      <c r="J341" s="120"/>
      <c r="K341" s="113">
        <f t="shared" si="5"/>
        <v>0</v>
      </c>
      <c r="L341" s="161"/>
      <c r="M341" s="161" t="e">
        <f>Table1[[#This Row],[Amount ex GST]]</f>
        <v>#N/A</v>
      </c>
      <c r="N341" s="161"/>
      <c r="O341" s="162" t="e">
        <f>Table1[[#This Row],[Amount ex GST]]-Table1[[#This Row],[Amount]]</f>
        <v>#N/A</v>
      </c>
    </row>
    <row r="342" spans="1:15" x14ac:dyDescent="0.2">
      <c r="A342" s="132"/>
      <c r="B342" s="137"/>
      <c r="C342" s="120"/>
      <c r="D342" s="121"/>
      <c r="E342" s="114" t="e">
        <f>LOOKUP(D342,Accounts!A:A,Accounts!B:B)</f>
        <v>#N/A</v>
      </c>
      <c r="F342" s="115" t="e">
        <f>LOOKUP(Table1[[#This Row],[Account '#]],Accounts!A:A,Accounts!D:D)</f>
        <v>#N/A</v>
      </c>
      <c r="G342" s="136"/>
      <c r="H342" s="108" t="e">
        <f>IF(Table1[[#This Row],[GST?]],Table1[[#This Row],[Amount inc GST]]-Table1[[#This Row],[Amount inc GST]]/1.15,0)</f>
        <v>#N/A</v>
      </c>
      <c r="I342" s="116" t="e">
        <f>Table1[[#This Row],[Amount inc GST]]-Table1[[#This Row],[GST]]</f>
        <v>#N/A</v>
      </c>
      <c r="J342" s="120"/>
      <c r="K342" s="113">
        <f t="shared" si="5"/>
        <v>0</v>
      </c>
      <c r="L342" s="161"/>
      <c r="M342" s="161" t="e">
        <f>Table1[[#This Row],[Amount ex GST]]</f>
        <v>#N/A</v>
      </c>
      <c r="N342" s="161"/>
      <c r="O342" s="162" t="e">
        <f>Table1[[#This Row],[Amount ex GST]]-Table1[[#This Row],[Amount]]</f>
        <v>#N/A</v>
      </c>
    </row>
    <row r="343" spans="1:15" x14ac:dyDescent="0.2">
      <c r="A343" s="132"/>
      <c r="B343" s="137"/>
      <c r="C343" s="120"/>
      <c r="D343" s="121"/>
      <c r="E343" s="114" t="e">
        <f>LOOKUP(D343,Accounts!A:A,Accounts!B:B)</f>
        <v>#N/A</v>
      </c>
      <c r="F343" s="115" t="e">
        <f>LOOKUP(Table1[[#This Row],[Account '#]],Accounts!A:A,Accounts!D:D)</f>
        <v>#N/A</v>
      </c>
      <c r="G343" s="136"/>
      <c r="H343" s="108" t="e">
        <f>IF(Table1[[#This Row],[GST?]],Table1[[#This Row],[Amount inc GST]]-Table1[[#This Row],[Amount inc GST]]/1.15,0)</f>
        <v>#N/A</v>
      </c>
      <c r="I343" s="116" t="e">
        <f>Table1[[#This Row],[Amount inc GST]]-Table1[[#This Row],[GST]]</f>
        <v>#N/A</v>
      </c>
      <c r="J343" s="120"/>
      <c r="K343" s="113">
        <f t="shared" si="5"/>
        <v>0</v>
      </c>
      <c r="L343" s="161"/>
      <c r="M343" s="161" t="e">
        <f>Table1[[#This Row],[Amount ex GST]]</f>
        <v>#N/A</v>
      </c>
      <c r="N343" s="161"/>
      <c r="O343" s="162" t="e">
        <f>Table1[[#This Row],[Amount ex GST]]-Table1[[#This Row],[Amount]]</f>
        <v>#N/A</v>
      </c>
    </row>
    <row r="344" spans="1:15" x14ac:dyDescent="0.2">
      <c r="A344" s="132"/>
      <c r="B344" s="137"/>
      <c r="C344" s="120"/>
      <c r="D344" s="121"/>
      <c r="E344" s="114" t="e">
        <f>LOOKUP(D344,Accounts!A:A,Accounts!B:B)</f>
        <v>#N/A</v>
      </c>
      <c r="F344" s="115" t="e">
        <f>LOOKUP(Table1[[#This Row],[Account '#]],Accounts!A:A,Accounts!D:D)</f>
        <v>#N/A</v>
      </c>
      <c r="G344" s="136"/>
      <c r="H344" s="108" t="e">
        <f>IF(Table1[[#This Row],[GST?]],Table1[[#This Row],[Amount inc GST]]-Table1[[#This Row],[Amount inc GST]]/1.15,0)</f>
        <v>#N/A</v>
      </c>
      <c r="I344" s="116" t="e">
        <f>Table1[[#This Row],[Amount inc GST]]-Table1[[#This Row],[GST]]</f>
        <v>#N/A</v>
      </c>
      <c r="J344" s="120"/>
      <c r="K344" s="113">
        <f t="shared" si="5"/>
        <v>0</v>
      </c>
      <c r="L344" s="161"/>
      <c r="M344" s="161" t="e">
        <f>Table1[[#This Row],[Amount ex GST]]</f>
        <v>#N/A</v>
      </c>
      <c r="N344" s="161"/>
      <c r="O344" s="162" t="e">
        <f>Table1[[#This Row],[Amount ex GST]]-Table1[[#This Row],[Amount]]</f>
        <v>#N/A</v>
      </c>
    </row>
    <row r="345" spans="1:15" x14ac:dyDescent="0.2">
      <c r="A345" s="134"/>
      <c r="B345" s="102"/>
      <c r="C345" s="103"/>
      <c r="D345" s="104"/>
      <c r="E345" s="112" t="e">
        <f>LOOKUP(D345,Accounts!A:A,Accounts!B:B)</f>
        <v>#N/A</v>
      </c>
      <c r="F345" s="106" t="e">
        <f>LOOKUP(Table1[[#This Row],[Account '#]],Accounts!A:A,Accounts!D:D)</f>
        <v>#N/A</v>
      </c>
      <c r="G345" s="107"/>
      <c r="H345" s="108" t="e">
        <f>IF(Table1[[#This Row],[GST?]],Table1[[#This Row],[Amount inc GST]]-Table1[[#This Row],[Amount inc GST]]/1.15,0)</f>
        <v>#N/A</v>
      </c>
      <c r="I345" s="109" t="e">
        <f>Table1[[#This Row],[Amount inc GST]]-Table1[[#This Row],[GST]]</f>
        <v>#N/A</v>
      </c>
      <c r="J345" s="103"/>
      <c r="K345" s="113">
        <f t="shared" si="5"/>
        <v>0</v>
      </c>
      <c r="L345" s="161"/>
      <c r="M345" s="161" t="e">
        <f>Table1[[#This Row],[Amount ex GST]]</f>
        <v>#N/A</v>
      </c>
      <c r="N345" s="161"/>
      <c r="O345" s="162" t="e">
        <f>Table1[[#This Row],[Amount ex GST]]-Table1[[#This Row],[Amount]]</f>
        <v>#N/A</v>
      </c>
    </row>
    <row r="346" spans="1:15" x14ac:dyDescent="0.2">
      <c r="A346" s="132"/>
      <c r="B346" s="137"/>
      <c r="C346" s="120"/>
      <c r="D346" s="121"/>
      <c r="E346" s="114" t="e">
        <f>LOOKUP(D346,Accounts!A:A,Accounts!B:B)</f>
        <v>#N/A</v>
      </c>
      <c r="F346" s="115" t="e">
        <f>LOOKUP(Table1[[#This Row],[Account '#]],Accounts!A:A,Accounts!D:D)</f>
        <v>#N/A</v>
      </c>
      <c r="G346" s="136"/>
      <c r="H346" s="108" t="e">
        <f>IF(Table1[[#This Row],[GST?]],Table1[[#This Row],[Amount inc GST]]-Table1[[#This Row],[Amount inc GST]]/1.15,0)</f>
        <v>#N/A</v>
      </c>
      <c r="I346" s="116" t="e">
        <f>Table1[[#This Row],[Amount inc GST]]-Table1[[#This Row],[GST]]</f>
        <v>#N/A</v>
      </c>
      <c r="J346" s="120"/>
      <c r="K346" s="113">
        <f t="shared" si="5"/>
        <v>0</v>
      </c>
      <c r="L346" s="161"/>
      <c r="M346" s="161" t="e">
        <f>Table1[[#This Row],[Amount ex GST]]</f>
        <v>#N/A</v>
      </c>
      <c r="N346" s="161"/>
      <c r="O346" s="162" t="e">
        <f>Table1[[#This Row],[Amount ex GST]]-Table1[[#This Row],[Amount]]</f>
        <v>#N/A</v>
      </c>
    </row>
    <row r="347" spans="1:15" x14ac:dyDescent="0.2">
      <c r="A347" s="132"/>
      <c r="B347" s="137"/>
      <c r="C347" s="120"/>
      <c r="D347" s="121"/>
      <c r="E347" s="114" t="e">
        <f>LOOKUP(D347,Accounts!A:A,Accounts!B:B)</f>
        <v>#N/A</v>
      </c>
      <c r="F347" s="115" t="e">
        <f>LOOKUP(Table1[[#This Row],[Account '#]],Accounts!A:A,Accounts!D:D)</f>
        <v>#N/A</v>
      </c>
      <c r="G347" s="136"/>
      <c r="H347" s="108" t="e">
        <f>IF(Table1[[#This Row],[GST?]],Table1[[#This Row],[Amount inc GST]]-Table1[[#This Row],[Amount inc GST]]/1.15,0)</f>
        <v>#N/A</v>
      </c>
      <c r="I347" s="116" t="e">
        <f>Table1[[#This Row],[Amount inc GST]]-Table1[[#This Row],[GST]]</f>
        <v>#N/A</v>
      </c>
      <c r="J347" s="120"/>
      <c r="K347" s="113">
        <f t="shared" si="5"/>
        <v>0</v>
      </c>
      <c r="L347" s="161"/>
      <c r="M347" s="161" t="e">
        <f>Table1[[#This Row],[Amount ex GST]]</f>
        <v>#N/A</v>
      </c>
      <c r="N347" s="161"/>
      <c r="O347" s="162" t="e">
        <f>Table1[[#This Row],[Amount ex GST]]-Table1[[#This Row],[Amount]]</f>
        <v>#N/A</v>
      </c>
    </row>
    <row r="348" spans="1:15" x14ac:dyDescent="0.2">
      <c r="A348" s="132"/>
      <c r="B348" s="137"/>
      <c r="C348" s="120"/>
      <c r="D348" s="121"/>
      <c r="E348" s="114" t="e">
        <f>LOOKUP(D348,Accounts!A:A,Accounts!B:B)</f>
        <v>#N/A</v>
      </c>
      <c r="F348" s="115" t="e">
        <f>LOOKUP(Table1[[#This Row],[Account '#]],Accounts!A:A,Accounts!D:D)</f>
        <v>#N/A</v>
      </c>
      <c r="G348" s="136"/>
      <c r="H348" s="108" t="e">
        <f>IF(Table1[[#This Row],[GST?]],Table1[[#This Row],[Amount inc GST]]-Table1[[#This Row],[Amount inc GST]]/1.15,0)</f>
        <v>#N/A</v>
      </c>
      <c r="I348" s="116" t="e">
        <f>Table1[[#This Row],[Amount inc GST]]-Table1[[#This Row],[GST]]</f>
        <v>#N/A</v>
      </c>
      <c r="J348" s="120"/>
      <c r="K348" s="113">
        <f t="shared" si="5"/>
        <v>0</v>
      </c>
      <c r="L348" s="161"/>
      <c r="M348" s="161" t="e">
        <f>Table1[[#This Row],[Amount ex GST]]</f>
        <v>#N/A</v>
      </c>
      <c r="N348" s="161"/>
      <c r="O348" s="162" t="e">
        <f>Table1[[#This Row],[Amount ex GST]]-Table1[[#This Row],[Amount]]</f>
        <v>#N/A</v>
      </c>
    </row>
    <row r="349" spans="1:15" x14ac:dyDescent="0.2">
      <c r="A349" s="132"/>
      <c r="B349" s="137"/>
      <c r="C349" s="120"/>
      <c r="D349" s="121"/>
      <c r="E349" s="114" t="e">
        <f>LOOKUP(D349,Accounts!A:A,Accounts!B:B)</f>
        <v>#N/A</v>
      </c>
      <c r="F349" s="115" t="e">
        <f>LOOKUP(Table1[[#This Row],[Account '#]],Accounts!A:A,Accounts!D:D)</f>
        <v>#N/A</v>
      </c>
      <c r="G349" s="136"/>
      <c r="H349" s="108" t="e">
        <f>IF(Table1[[#This Row],[GST?]],Table1[[#This Row],[Amount inc GST]]-Table1[[#This Row],[Amount inc GST]]/1.15,0)</f>
        <v>#N/A</v>
      </c>
      <c r="I349" s="116" t="e">
        <f>Table1[[#This Row],[Amount inc GST]]-Table1[[#This Row],[GST]]</f>
        <v>#N/A</v>
      </c>
      <c r="J349" s="120"/>
      <c r="K349" s="113">
        <f t="shared" si="5"/>
        <v>0</v>
      </c>
      <c r="L349" s="161"/>
      <c r="M349" s="161" t="e">
        <f>Table1[[#This Row],[Amount ex GST]]</f>
        <v>#N/A</v>
      </c>
      <c r="N349" s="161"/>
      <c r="O349" s="162" t="e">
        <f>Table1[[#This Row],[Amount ex GST]]-Table1[[#This Row],[Amount]]</f>
        <v>#N/A</v>
      </c>
    </row>
    <row r="350" spans="1:15" x14ac:dyDescent="0.2">
      <c r="A350" s="132"/>
      <c r="B350" s="137"/>
      <c r="C350" s="120"/>
      <c r="D350" s="121"/>
      <c r="E350" s="114" t="e">
        <f>LOOKUP(D350,Accounts!A:A,Accounts!B:B)</f>
        <v>#N/A</v>
      </c>
      <c r="F350" s="115" t="e">
        <f>LOOKUP(Table1[[#This Row],[Account '#]],Accounts!A:A,Accounts!D:D)</f>
        <v>#N/A</v>
      </c>
      <c r="G350" s="136"/>
      <c r="H350" s="108" t="e">
        <f>IF(Table1[[#This Row],[GST?]],Table1[[#This Row],[Amount inc GST]]-Table1[[#This Row],[Amount inc GST]]/1.15,0)</f>
        <v>#N/A</v>
      </c>
      <c r="I350" s="116" t="e">
        <f>Table1[[#This Row],[Amount inc GST]]-Table1[[#This Row],[GST]]</f>
        <v>#N/A</v>
      </c>
      <c r="J350" s="120"/>
      <c r="K350" s="113">
        <f t="shared" si="5"/>
        <v>0</v>
      </c>
      <c r="L350" s="161"/>
      <c r="M350" s="161" t="e">
        <f>Table1[[#This Row],[Amount ex GST]]</f>
        <v>#N/A</v>
      </c>
      <c r="N350" s="161"/>
      <c r="O350" s="162" t="e">
        <f>Table1[[#This Row],[Amount ex GST]]-Table1[[#This Row],[Amount]]</f>
        <v>#N/A</v>
      </c>
    </row>
    <row r="351" spans="1:15" x14ac:dyDescent="0.2">
      <c r="A351" s="132"/>
      <c r="B351" s="137"/>
      <c r="C351" s="120"/>
      <c r="D351" s="121"/>
      <c r="E351" s="114" t="e">
        <f>LOOKUP(D351,Accounts!A:A,Accounts!B:B)</f>
        <v>#N/A</v>
      </c>
      <c r="F351" s="115" t="e">
        <f>LOOKUP(Table1[[#This Row],[Account '#]],Accounts!A:A,Accounts!D:D)</f>
        <v>#N/A</v>
      </c>
      <c r="G351" s="136"/>
      <c r="H351" s="108" t="e">
        <f>IF(Table1[[#This Row],[GST?]],Table1[[#This Row],[Amount inc GST]]-Table1[[#This Row],[Amount inc GST]]/1.15,0)</f>
        <v>#N/A</v>
      </c>
      <c r="I351" s="116" t="e">
        <f>Table1[[#This Row],[Amount inc GST]]-Table1[[#This Row],[GST]]</f>
        <v>#N/A</v>
      </c>
      <c r="J351" s="120"/>
      <c r="K351" s="113">
        <f t="shared" si="5"/>
        <v>0</v>
      </c>
      <c r="L351" s="161"/>
      <c r="M351" s="161" t="e">
        <f>Table1[[#This Row],[Amount ex GST]]</f>
        <v>#N/A</v>
      </c>
      <c r="N351" s="161"/>
      <c r="O351" s="162" t="e">
        <f>Table1[[#This Row],[Amount ex GST]]-Table1[[#This Row],[Amount]]</f>
        <v>#N/A</v>
      </c>
    </row>
    <row r="352" spans="1:15" x14ac:dyDescent="0.2">
      <c r="A352" s="134"/>
      <c r="B352" s="102"/>
      <c r="C352" s="103"/>
      <c r="D352" s="104"/>
      <c r="E352" s="112" t="e">
        <f>LOOKUP(D352,Accounts!A:A,Accounts!B:B)</f>
        <v>#N/A</v>
      </c>
      <c r="F352" s="106" t="e">
        <f>LOOKUP(Table1[[#This Row],[Account '#]],Accounts!A:A,Accounts!D:D)</f>
        <v>#N/A</v>
      </c>
      <c r="G352" s="107"/>
      <c r="H352" s="108" t="e">
        <f>IF(Table1[[#This Row],[GST?]],Table1[[#This Row],[Amount inc GST]]-Table1[[#This Row],[Amount inc GST]]/1.15,0)</f>
        <v>#N/A</v>
      </c>
      <c r="I352" s="109" t="e">
        <f>Table1[[#This Row],[Amount inc GST]]-Table1[[#This Row],[GST]]</f>
        <v>#N/A</v>
      </c>
      <c r="J352" s="103"/>
      <c r="K352" s="113">
        <f t="shared" si="5"/>
        <v>0</v>
      </c>
      <c r="L352" s="161"/>
      <c r="M352" s="161" t="e">
        <f>Table1[[#This Row],[Amount ex GST]]</f>
        <v>#N/A</v>
      </c>
      <c r="N352" s="161"/>
      <c r="O352" s="162" t="e">
        <f>Table1[[#This Row],[Amount ex GST]]-Table1[[#This Row],[Amount]]</f>
        <v>#N/A</v>
      </c>
    </row>
    <row r="353" spans="1:15" x14ac:dyDescent="0.2">
      <c r="A353" s="132"/>
      <c r="B353" s="137"/>
      <c r="C353" s="120"/>
      <c r="D353" s="121"/>
      <c r="E353" s="114" t="e">
        <f>LOOKUP(D353,Accounts!A:A,Accounts!B:B)</f>
        <v>#N/A</v>
      </c>
      <c r="F353" s="115" t="e">
        <f>LOOKUP(Table1[[#This Row],[Account '#]],Accounts!A:A,Accounts!D:D)</f>
        <v>#N/A</v>
      </c>
      <c r="G353" s="136"/>
      <c r="H353" s="108" t="e">
        <f>IF(Table1[[#This Row],[GST?]],Table1[[#This Row],[Amount inc GST]]-Table1[[#This Row],[Amount inc GST]]/1.15,0)</f>
        <v>#N/A</v>
      </c>
      <c r="I353" s="116" t="e">
        <f>Table1[[#This Row],[Amount inc GST]]-Table1[[#This Row],[GST]]</f>
        <v>#N/A</v>
      </c>
      <c r="J353" s="120"/>
      <c r="K353" s="113">
        <f t="shared" si="5"/>
        <v>0</v>
      </c>
      <c r="L353" s="161"/>
      <c r="M353" s="161" t="e">
        <f>Table1[[#This Row],[Amount ex GST]]</f>
        <v>#N/A</v>
      </c>
      <c r="N353" s="161"/>
      <c r="O353" s="162" t="e">
        <f>Table1[[#This Row],[Amount ex GST]]-Table1[[#This Row],[Amount]]</f>
        <v>#N/A</v>
      </c>
    </row>
    <row r="354" spans="1:15" x14ac:dyDescent="0.2">
      <c r="A354" s="132"/>
      <c r="B354" s="137"/>
      <c r="C354" s="120"/>
      <c r="D354" s="121"/>
      <c r="E354" s="114" t="e">
        <f>LOOKUP(D354,Accounts!A:A,Accounts!B:B)</f>
        <v>#N/A</v>
      </c>
      <c r="F354" s="115" t="e">
        <f>LOOKUP(Table1[[#This Row],[Account '#]],Accounts!A:A,Accounts!D:D)</f>
        <v>#N/A</v>
      </c>
      <c r="G354" s="136"/>
      <c r="H354" s="108" t="e">
        <f>IF(Table1[[#This Row],[GST?]],Table1[[#This Row],[Amount inc GST]]-Table1[[#This Row],[Amount inc GST]]/1.15,0)</f>
        <v>#N/A</v>
      </c>
      <c r="I354" s="116" t="e">
        <f>Table1[[#This Row],[Amount inc GST]]-Table1[[#This Row],[GST]]</f>
        <v>#N/A</v>
      </c>
      <c r="J354" s="120"/>
      <c r="K354" s="113">
        <f t="shared" si="5"/>
        <v>0</v>
      </c>
      <c r="L354" s="161"/>
      <c r="M354" s="161" t="e">
        <f>Table1[[#This Row],[Amount ex GST]]</f>
        <v>#N/A</v>
      </c>
      <c r="N354" s="161"/>
      <c r="O354" s="162" t="e">
        <f>Table1[[#This Row],[Amount ex GST]]-Table1[[#This Row],[Amount]]</f>
        <v>#N/A</v>
      </c>
    </row>
    <row r="355" spans="1:15" x14ac:dyDescent="0.2">
      <c r="A355" s="132"/>
      <c r="B355" s="137"/>
      <c r="C355" s="120"/>
      <c r="D355" s="121"/>
      <c r="E355" s="114" t="e">
        <f>LOOKUP(D355,Accounts!A:A,Accounts!B:B)</f>
        <v>#N/A</v>
      </c>
      <c r="F355" s="115" t="e">
        <f>LOOKUP(Table1[[#This Row],[Account '#]],Accounts!A:A,Accounts!D:D)</f>
        <v>#N/A</v>
      </c>
      <c r="G355" s="136"/>
      <c r="H355" s="108" t="e">
        <f>IF(Table1[[#This Row],[GST?]],Table1[[#This Row],[Amount inc GST]]-Table1[[#This Row],[Amount inc GST]]/1.15,0)</f>
        <v>#N/A</v>
      </c>
      <c r="I355" s="116" t="e">
        <f>Table1[[#This Row],[Amount inc GST]]-Table1[[#This Row],[GST]]</f>
        <v>#N/A</v>
      </c>
      <c r="J355" s="120"/>
      <c r="K355" s="113">
        <f t="shared" si="5"/>
        <v>0</v>
      </c>
      <c r="L355" s="161"/>
      <c r="M355" s="161" t="e">
        <f>Table1[[#This Row],[Amount ex GST]]</f>
        <v>#N/A</v>
      </c>
      <c r="N355" s="161"/>
      <c r="O355" s="162" t="e">
        <f>Table1[[#This Row],[Amount ex GST]]-Table1[[#This Row],[Amount]]</f>
        <v>#N/A</v>
      </c>
    </row>
    <row r="356" spans="1:15" x14ac:dyDescent="0.2">
      <c r="A356" s="132"/>
      <c r="B356" s="137"/>
      <c r="C356" s="120"/>
      <c r="D356" s="121"/>
      <c r="E356" s="114" t="e">
        <f>LOOKUP(D356,Accounts!A:A,Accounts!B:B)</f>
        <v>#N/A</v>
      </c>
      <c r="F356" s="115" t="e">
        <f>LOOKUP(Table1[[#This Row],[Account '#]],Accounts!A:A,Accounts!D:D)</f>
        <v>#N/A</v>
      </c>
      <c r="G356" s="136"/>
      <c r="H356" s="108" t="e">
        <f>IF(Table1[[#This Row],[GST?]],Table1[[#This Row],[Amount inc GST]]-Table1[[#This Row],[Amount inc GST]]/1.15,0)</f>
        <v>#N/A</v>
      </c>
      <c r="I356" s="116" t="e">
        <f>Table1[[#This Row],[Amount inc GST]]-Table1[[#This Row],[GST]]</f>
        <v>#N/A</v>
      </c>
      <c r="J356" s="120"/>
      <c r="K356" s="113">
        <f t="shared" si="5"/>
        <v>0</v>
      </c>
      <c r="L356" s="161"/>
      <c r="M356" s="161" t="e">
        <f>Table1[[#This Row],[Amount ex GST]]</f>
        <v>#N/A</v>
      </c>
      <c r="N356" s="161"/>
      <c r="O356" s="162" t="e">
        <f>Table1[[#This Row],[Amount ex GST]]-Table1[[#This Row],[Amount]]</f>
        <v>#N/A</v>
      </c>
    </row>
    <row r="357" spans="1:15" x14ac:dyDescent="0.2">
      <c r="A357" s="132"/>
      <c r="B357" s="137"/>
      <c r="C357" s="120"/>
      <c r="D357" s="121"/>
      <c r="E357" s="114" t="e">
        <f>LOOKUP(D357,Accounts!A:A,Accounts!B:B)</f>
        <v>#N/A</v>
      </c>
      <c r="F357" s="115" t="e">
        <f>LOOKUP(Table1[[#This Row],[Account '#]],Accounts!A:A,Accounts!D:D)</f>
        <v>#N/A</v>
      </c>
      <c r="G357" s="136"/>
      <c r="H357" s="108" t="e">
        <f>IF(Table1[[#This Row],[GST?]],Table1[[#This Row],[Amount inc GST]]-Table1[[#This Row],[Amount inc GST]]/1.15,0)</f>
        <v>#N/A</v>
      </c>
      <c r="I357" s="116" t="e">
        <f>Table1[[#This Row],[Amount inc GST]]-Table1[[#This Row],[GST]]</f>
        <v>#N/A</v>
      </c>
      <c r="J357" s="120"/>
      <c r="K357" s="113">
        <f t="shared" si="5"/>
        <v>0</v>
      </c>
      <c r="L357" s="161"/>
      <c r="M357" s="161" t="e">
        <f>Table1[[#This Row],[Amount ex GST]]</f>
        <v>#N/A</v>
      </c>
      <c r="N357" s="161"/>
      <c r="O357" s="162" t="e">
        <f>Table1[[#This Row],[Amount ex GST]]-Table1[[#This Row],[Amount]]</f>
        <v>#N/A</v>
      </c>
    </row>
    <row r="358" spans="1:15" x14ac:dyDescent="0.2">
      <c r="A358" s="134"/>
      <c r="B358" s="102"/>
      <c r="C358" s="103"/>
      <c r="D358" s="104"/>
      <c r="E358" s="112" t="e">
        <f>LOOKUP(D358,Accounts!A:A,Accounts!B:B)</f>
        <v>#N/A</v>
      </c>
      <c r="F358" s="106" t="e">
        <f>LOOKUP(Table1[[#This Row],[Account '#]],Accounts!A:A,Accounts!D:D)</f>
        <v>#N/A</v>
      </c>
      <c r="G358" s="107"/>
      <c r="H358" s="108" t="e">
        <f>IF(Table1[[#This Row],[GST?]],Table1[[#This Row],[Amount inc GST]]-Table1[[#This Row],[Amount inc GST]]/1.15,0)</f>
        <v>#N/A</v>
      </c>
      <c r="I358" s="109" t="e">
        <f>Table1[[#This Row],[Amount inc GST]]-Table1[[#This Row],[GST]]</f>
        <v>#N/A</v>
      </c>
      <c r="J358" s="103"/>
      <c r="K358" s="113">
        <f t="shared" si="5"/>
        <v>0</v>
      </c>
      <c r="L358" s="161"/>
      <c r="M358" s="161" t="e">
        <f>Table1[[#This Row],[Amount ex GST]]</f>
        <v>#N/A</v>
      </c>
      <c r="N358" s="161"/>
      <c r="O358" s="162" t="e">
        <f>Table1[[#This Row],[Amount ex GST]]-Table1[[#This Row],[Amount]]</f>
        <v>#N/A</v>
      </c>
    </row>
    <row r="359" spans="1:15" x14ac:dyDescent="0.2">
      <c r="A359" s="132"/>
      <c r="B359" s="137"/>
      <c r="C359" s="120"/>
      <c r="D359" s="121"/>
      <c r="E359" s="114" t="e">
        <f>LOOKUP(D359,Accounts!A:A,Accounts!B:B)</f>
        <v>#N/A</v>
      </c>
      <c r="F359" s="115" t="e">
        <f>LOOKUP(Table1[[#This Row],[Account '#]],Accounts!A:A,Accounts!D:D)</f>
        <v>#N/A</v>
      </c>
      <c r="G359" s="136"/>
      <c r="H359" s="108" t="e">
        <f>IF(Table1[[#This Row],[GST?]],Table1[[#This Row],[Amount inc GST]]-Table1[[#This Row],[Amount inc GST]]/1.15,0)</f>
        <v>#N/A</v>
      </c>
      <c r="I359" s="116" t="e">
        <f>Table1[[#This Row],[Amount inc GST]]-Table1[[#This Row],[GST]]</f>
        <v>#N/A</v>
      </c>
      <c r="J359" s="120"/>
      <c r="K359" s="113">
        <f t="shared" si="5"/>
        <v>0</v>
      </c>
      <c r="L359" s="161"/>
      <c r="M359" s="161" t="e">
        <f>Table1[[#This Row],[Amount ex GST]]</f>
        <v>#N/A</v>
      </c>
      <c r="N359" s="161"/>
      <c r="O359" s="162" t="e">
        <f>Table1[[#This Row],[Amount ex GST]]-Table1[[#This Row],[Amount]]</f>
        <v>#N/A</v>
      </c>
    </row>
    <row r="360" spans="1:15" x14ac:dyDescent="0.2">
      <c r="A360" s="132"/>
      <c r="B360" s="137"/>
      <c r="C360" s="120"/>
      <c r="D360" s="121"/>
      <c r="E360" s="114" t="e">
        <f>LOOKUP(D360,Accounts!A:A,Accounts!B:B)</f>
        <v>#N/A</v>
      </c>
      <c r="F360" s="115" t="e">
        <f>LOOKUP(Table1[[#This Row],[Account '#]],Accounts!A:A,Accounts!D:D)</f>
        <v>#N/A</v>
      </c>
      <c r="G360" s="136"/>
      <c r="H360" s="108" t="e">
        <f>IF(Table1[[#This Row],[GST?]],Table1[[#This Row],[Amount inc GST]]-Table1[[#This Row],[Amount inc GST]]/1.15,0)</f>
        <v>#N/A</v>
      </c>
      <c r="I360" s="116" t="e">
        <f>Table1[[#This Row],[Amount inc GST]]-Table1[[#This Row],[GST]]</f>
        <v>#N/A</v>
      </c>
      <c r="J360" s="120"/>
      <c r="K360" s="113">
        <f t="shared" si="5"/>
        <v>0</v>
      </c>
      <c r="L360" s="161"/>
      <c r="M360" s="161" t="e">
        <f>Table1[[#This Row],[Amount ex GST]]</f>
        <v>#N/A</v>
      </c>
      <c r="N360" s="161"/>
      <c r="O360" s="162" t="e">
        <f>Table1[[#This Row],[Amount ex GST]]-Table1[[#This Row],[Amount]]</f>
        <v>#N/A</v>
      </c>
    </row>
    <row r="361" spans="1:15" x14ac:dyDescent="0.2">
      <c r="A361" s="132"/>
      <c r="B361" s="137"/>
      <c r="C361" s="120"/>
      <c r="D361" s="121"/>
      <c r="E361" s="114" t="e">
        <f>LOOKUP(D361,Accounts!A:A,Accounts!B:B)</f>
        <v>#N/A</v>
      </c>
      <c r="F361" s="115" t="e">
        <f>LOOKUP(Table1[[#This Row],[Account '#]],Accounts!A:A,Accounts!D:D)</f>
        <v>#N/A</v>
      </c>
      <c r="G361" s="136"/>
      <c r="H361" s="108" t="e">
        <f>IF(Table1[[#This Row],[GST?]],Table1[[#This Row],[Amount inc GST]]-Table1[[#This Row],[Amount inc GST]]/1.15,0)</f>
        <v>#N/A</v>
      </c>
      <c r="I361" s="116" t="e">
        <f>Table1[[#This Row],[Amount inc GST]]-Table1[[#This Row],[GST]]</f>
        <v>#N/A</v>
      </c>
      <c r="J361" s="120"/>
      <c r="K361" s="113">
        <f t="shared" si="5"/>
        <v>0</v>
      </c>
      <c r="L361" s="161"/>
      <c r="M361" s="161" t="e">
        <f>Table1[[#This Row],[Amount ex GST]]</f>
        <v>#N/A</v>
      </c>
      <c r="N361" s="161"/>
      <c r="O361" s="162" t="e">
        <f>Table1[[#This Row],[Amount ex GST]]-Table1[[#This Row],[Amount]]</f>
        <v>#N/A</v>
      </c>
    </row>
    <row r="362" spans="1:15" x14ac:dyDescent="0.2">
      <c r="A362" s="132"/>
      <c r="B362" s="137"/>
      <c r="C362" s="120"/>
      <c r="D362" s="121"/>
      <c r="E362" s="114" t="e">
        <f>LOOKUP(D362,Accounts!A:A,Accounts!B:B)</f>
        <v>#N/A</v>
      </c>
      <c r="F362" s="115" t="e">
        <f>LOOKUP(Table1[[#This Row],[Account '#]],Accounts!A:A,Accounts!D:D)</f>
        <v>#N/A</v>
      </c>
      <c r="G362" s="136"/>
      <c r="H362" s="108" t="e">
        <f>IF(Table1[[#This Row],[GST?]],Table1[[#This Row],[Amount inc GST]]-Table1[[#This Row],[Amount inc GST]]/1.15,0)</f>
        <v>#N/A</v>
      </c>
      <c r="I362" s="116" t="e">
        <f>Table1[[#This Row],[Amount inc GST]]-Table1[[#This Row],[GST]]</f>
        <v>#N/A</v>
      </c>
      <c r="J362" s="120"/>
      <c r="K362" s="113">
        <f t="shared" si="5"/>
        <v>0</v>
      </c>
      <c r="L362" s="161"/>
      <c r="M362" s="161" t="e">
        <f>Table1[[#This Row],[Amount ex GST]]</f>
        <v>#N/A</v>
      </c>
      <c r="N362" s="161"/>
      <c r="O362" s="162" t="e">
        <f>Table1[[#This Row],[Amount ex GST]]-Table1[[#This Row],[Amount]]</f>
        <v>#N/A</v>
      </c>
    </row>
    <row r="363" spans="1:15" x14ac:dyDescent="0.2">
      <c r="A363" s="132"/>
      <c r="B363" s="137"/>
      <c r="C363" s="120"/>
      <c r="D363" s="121"/>
      <c r="E363" s="114" t="e">
        <f>LOOKUP(D363,Accounts!A:A,Accounts!B:B)</f>
        <v>#N/A</v>
      </c>
      <c r="F363" s="115" t="e">
        <f>LOOKUP(Table1[[#This Row],[Account '#]],Accounts!A:A,Accounts!D:D)</f>
        <v>#N/A</v>
      </c>
      <c r="G363" s="136"/>
      <c r="H363" s="108" t="e">
        <f>IF(Table1[[#This Row],[GST?]],Table1[[#This Row],[Amount inc GST]]-Table1[[#This Row],[Amount inc GST]]/1.15,0)</f>
        <v>#N/A</v>
      </c>
      <c r="I363" s="116" t="e">
        <f>Table1[[#This Row],[Amount inc GST]]-Table1[[#This Row],[GST]]</f>
        <v>#N/A</v>
      </c>
      <c r="J363" s="120"/>
      <c r="K363" s="113">
        <f t="shared" si="5"/>
        <v>0</v>
      </c>
      <c r="L363" s="161"/>
      <c r="M363" s="161" t="e">
        <f>Table1[[#This Row],[Amount ex GST]]</f>
        <v>#N/A</v>
      </c>
      <c r="N363" s="161"/>
      <c r="O363" s="162" t="e">
        <f>Table1[[#This Row],[Amount ex GST]]-Table1[[#This Row],[Amount]]</f>
        <v>#N/A</v>
      </c>
    </row>
    <row r="364" spans="1:15" x14ac:dyDescent="0.2">
      <c r="A364" s="134"/>
      <c r="B364" s="102"/>
      <c r="C364" s="103"/>
      <c r="D364" s="104"/>
      <c r="E364" s="112" t="e">
        <f>LOOKUP(D364,Accounts!A:A,Accounts!B:B)</f>
        <v>#N/A</v>
      </c>
      <c r="F364" s="106" t="e">
        <f>LOOKUP(Table1[[#This Row],[Account '#]],Accounts!A:A,Accounts!D:D)</f>
        <v>#N/A</v>
      </c>
      <c r="G364" s="107"/>
      <c r="H364" s="108" t="e">
        <f>IF(Table1[[#This Row],[GST?]],Table1[[#This Row],[Amount inc GST]]-Table1[[#This Row],[Amount inc GST]]/1.15,0)</f>
        <v>#N/A</v>
      </c>
      <c r="I364" s="109" t="e">
        <f>Table1[[#This Row],[Amount inc GST]]-Table1[[#This Row],[GST]]</f>
        <v>#N/A</v>
      </c>
      <c r="J364" s="103"/>
      <c r="K364" s="113">
        <f t="shared" si="5"/>
        <v>0</v>
      </c>
      <c r="L364" s="161"/>
      <c r="M364" s="161" t="e">
        <f>Table1[[#This Row],[Amount ex GST]]</f>
        <v>#N/A</v>
      </c>
      <c r="N364" s="161"/>
      <c r="O364" s="162" t="e">
        <f>Table1[[#This Row],[Amount ex GST]]-Table1[[#This Row],[Amount]]</f>
        <v>#N/A</v>
      </c>
    </row>
    <row r="365" spans="1:15" x14ac:dyDescent="0.2">
      <c r="A365" s="134"/>
      <c r="B365" s="102"/>
      <c r="C365" s="103"/>
      <c r="D365" s="104"/>
      <c r="E365" s="112" t="e">
        <f>LOOKUP(D365,Accounts!A:A,Accounts!B:B)</f>
        <v>#N/A</v>
      </c>
      <c r="F365" s="106" t="e">
        <f>LOOKUP(Table1[[#This Row],[Account '#]],Accounts!A:A,Accounts!D:D)</f>
        <v>#N/A</v>
      </c>
      <c r="G365" s="107"/>
      <c r="H365" s="108" t="e">
        <f>IF(Table1[[#This Row],[GST?]],Table1[[#This Row],[Amount inc GST]]-Table1[[#This Row],[Amount inc GST]]/1.15,0)</f>
        <v>#N/A</v>
      </c>
      <c r="I365" s="109" t="e">
        <f>Table1[[#This Row],[Amount inc GST]]-Table1[[#This Row],[GST]]</f>
        <v>#N/A</v>
      </c>
      <c r="J365" s="103"/>
      <c r="K365" s="113">
        <f t="shared" si="5"/>
        <v>0</v>
      </c>
      <c r="L365" s="161"/>
      <c r="M365" s="161" t="e">
        <f>Table1[[#This Row],[Amount ex GST]]</f>
        <v>#N/A</v>
      </c>
      <c r="N365" s="161"/>
      <c r="O365" s="162" t="e">
        <f>Table1[[#This Row],[Amount ex GST]]-Table1[[#This Row],[Amount]]</f>
        <v>#N/A</v>
      </c>
    </row>
    <row r="366" spans="1:15" x14ac:dyDescent="0.2">
      <c r="A366" s="132"/>
      <c r="B366" s="137"/>
      <c r="C366" s="120"/>
      <c r="D366" s="121"/>
      <c r="E366" s="114" t="e">
        <f>LOOKUP(D366,Accounts!A:A,Accounts!B:B)</f>
        <v>#N/A</v>
      </c>
      <c r="F366" s="115" t="e">
        <f>LOOKUP(Table1[[#This Row],[Account '#]],Accounts!A:A,Accounts!D:D)</f>
        <v>#N/A</v>
      </c>
      <c r="G366" s="136"/>
      <c r="H366" s="108" t="e">
        <f>IF(Table1[[#This Row],[GST?]],Table1[[#This Row],[Amount inc GST]]-Table1[[#This Row],[Amount inc GST]]/1.15,0)</f>
        <v>#N/A</v>
      </c>
      <c r="I366" s="116" t="e">
        <f>Table1[[#This Row],[Amount inc GST]]-Table1[[#This Row],[GST]]</f>
        <v>#N/A</v>
      </c>
      <c r="J366" s="120"/>
      <c r="K366" s="113">
        <f t="shared" si="5"/>
        <v>0</v>
      </c>
      <c r="L366" s="161"/>
      <c r="M366" s="161" t="e">
        <f>Table1[[#This Row],[Amount ex GST]]</f>
        <v>#N/A</v>
      </c>
      <c r="N366" s="161"/>
      <c r="O366" s="162" t="e">
        <f>Table1[[#This Row],[Amount ex GST]]-Table1[[#This Row],[Amount]]</f>
        <v>#N/A</v>
      </c>
    </row>
    <row r="367" spans="1:15" x14ac:dyDescent="0.2">
      <c r="A367" s="132"/>
      <c r="B367" s="137"/>
      <c r="C367" s="120"/>
      <c r="D367" s="121"/>
      <c r="E367" s="114" t="e">
        <f>LOOKUP(D367,Accounts!A:A,Accounts!B:B)</f>
        <v>#N/A</v>
      </c>
      <c r="F367" s="115" t="e">
        <f>LOOKUP(Table1[[#This Row],[Account '#]],Accounts!A:A,Accounts!D:D)</f>
        <v>#N/A</v>
      </c>
      <c r="G367" s="136"/>
      <c r="H367" s="108" t="e">
        <f>IF(Table1[[#This Row],[GST?]],Table1[[#This Row],[Amount inc GST]]-Table1[[#This Row],[Amount inc GST]]/1.15,0)</f>
        <v>#N/A</v>
      </c>
      <c r="I367" s="116" t="e">
        <f>Table1[[#This Row],[Amount inc GST]]-Table1[[#This Row],[GST]]</f>
        <v>#N/A</v>
      </c>
      <c r="J367" s="120"/>
      <c r="K367" s="113">
        <f t="shared" si="5"/>
        <v>0</v>
      </c>
      <c r="L367" s="161"/>
      <c r="M367" s="161" t="e">
        <f>Table1[[#This Row],[Amount ex GST]]</f>
        <v>#N/A</v>
      </c>
      <c r="N367" s="161"/>
      <c r="O367" s="162" t="e">
        <f>Table1[[#This Row],[Amount ex GST]]-Table1[[#This Row],[Amount]]</f>
        <v>#N/A</v>
      </c>
    </row>
    <row r="368" spans="1:15" x14ac:dyDescent="0.2">
      <c r="A368" s="132"/>
      <c r="B368" s="137"/>
      <c r="C368" s="120"/>
      <c r="D368" s="121"/>
      <c r="E368" s="114" t="e">
        <f>LOOKUP(D368,Accounts!A:A,Accounts!B:B)</f>
        <v>#N/A</v>
      </c>
      <c r="F368" s="115" t="e">
        <f>LOOKUP(Table1[[#This Row],[Account '#]],Accounts!A:A,Accounts!D:D)</f>
        <v>#N/A</v>
      </c>
      <c r="G368" s="136"/>
      <c r="H368" s="108" t="e">
        <f>IF(Table1[[#This Row],[GST?]],Table1[[#This Row],[Amount inc GST]]-Table1[[#This Row],[Amount inc GST]]/1.15,0)</f>
        <v>#N/A</v>
      </c>
      <c r="I368" s="116" t="e">
        <f>Table1[[#This Row],[Amount inc GST]]-Table1[[#This Row],[GST]]</f>
        <v>#N/A</v>
      </c>
      <c r="J368" s="120"/>
      <c r="K368" s="113">
        <f t="shared" si="5"/>
        <v>0</v>
      </c>
      <c r="L368" s="161"/>
      <c r="M368" s="161" t="e">
        <f>Table1[[#This Row],[Amount ex GST]]</f>
        <v>#N/A</v>
      </c>
      <c r="N368" s="161"/>
      <c r="O368" s="162" t="e">
        <f>Table1[[#This Row],[Amount ex GST]]-Table1[[#This Row],[Amount]]</f>
        <v>#N/A</v>
      </c>
    </row>
    <row r="369" spans="1:15" x14ac:dyDescent="0.2">
      <c r="A369" s="132"/>
      <c r="B369" s="137"/>
      <c r="C369" s="120"/>
      <c r="D369" s="121"/>
      <c r="E369" s="114" t="e">
        <f>LOOKUP(D369,Accounts!A:A,Accounts!B:B)</f>
        <v>#N/A</v>
      </c>
      <c r="F369" s="115" t="e">
        <f>LOOKUP(Table1[[#This Row],[Account '#]],Accounts!A:A,Accounts!D:D)</f>
        <v>#N/A</v>
      </c>
      <c r="G369" s="136"/>
      <c r="H369" s="108" t="e">
        <f>IF(Table1[[#This Row],[GST?]],Table1[[#This Row],[Amount inc GST]]-Table1[[#This Row],[Amount inc GST]]/1.15,0)</f>
        <v>#N/A</v>
      </c>
      <c r="I369" s="116" t="e">
        <f>Table1[[#This Row],[Amount inc GST]]-Table1[[#This Row],[GST]]</f>
        <v>#N/A</v>
      </c>
      <c r="J369" s="120"/>
      <c r="K369" s="113">
        <f t="shared" si="5"/>
        <v>0</v>
      </c>
      <c r="L369" s="161"/>
      <c r="M369" s="161" t="e">
        <f>Table1[[#This Row],[Amount ex GST]]</f>
        <v>#N/A</v>
      </c>
      <c r="N369" s="161"/>
      <c r="O369" s="162" t="e">
        <f>Table1[[#This Row],[Amount ex GST]]-Table1[[#This Row],[Amount]]</f>
        <v>#N/A</v>
      </c>
    </row>
    <row r="370" spans="1:15" x14ac:dyDescent="0.2">
      <c r="A370" s="132"/>
      <c r="B370" s="137"/>
      <c r="C370" s="120"/>
      <c r="D370" s="121"/>
      <c r="E370" s="114" t="e">
        <f>LOOKUP(D370,Accounts!A:A,Accounts!B:B)</f>
        <v>#N/A</v>
      </c>
      <c r="F370" s="115" t="e">
        <f>LOOKUP(Table1[[#This Row],[Account '#]],Accounts!A:A,Accounts!D:D)</f>
        <v>#N/A</v>
      </c>
      <c r="G370" s="136"/>
      <c r="H370" s="108" t="e">
        <f>IF(Table1[[#This Row],[GST?]],Table1[[#This Row],[Amount inc GST]]-Table1[[#This Row],[Amount inc GST]]/1.15,0)</f>
        <v>#N/A</v>
      </c>
      <c r="I370" s="116" t="e">
        <f>Table1[[#This Row],[Amount inc GST]]-Table1[[#This Row],[GST]]</f>
        <v>#N/A</v>
      </c>
      <c r="J370" s="120"/>
      <c r="K370" s="113">
        <f t="shared" si="5"/>
        <v>0</v>
      </c>
      <c r="L370" s="161"/>
      <c r="M370" s="161" t="e">
        <f>Table1[[#This Row],[Amount ex GST]]</f>
        <v>#N/A</v>
      </c>
      <c r="N370" s="161"/>
      <c r="O370" s="162" t="e">
        <f>Table1[[#This Row],[Amount ex GST]]-Table1[[#This Row],[Amount]]</f>
        <v>#N/A</v>
      </c>
    </row>
    <row r="371" spans="1:15" x14ac:dyDescent="0.2">
      <c r="A371" s="132"/>
      <c r="B371" s="137"/>
      <c r="C371" s="120"/>
      <c r="D371" s="121"/>
      <c r="E371" s="114" t="e">
        <f>LOOKUP(D371,Accounts!A:A,Accounts!B:B)</f>
        <v>#N/A</v>
      </c>
      <c r="F371" s="115" t="e">
        <f>LOOKUP(Table1[[#This Row],[Account '#]],Accounts!A:A,Accounts!D:D)</f>
        <v>#N/A</v>
      </c>
      <c r="G371" s="136"/>
      <c r="H371" s="108" t="e">
        <f>IF(Table1[[#This Row],[GST?]],Table1[[#This Row],[Amount inc GST]]-Table1[[#This Row],[Amount inc GST]]/1.15,0)</f>
        <v>#N/A</v>
      </c>
      <c r="I371" s="116" t="e">
        <f>Table1[[#This Row],[Amount inc GST]]-Table1[[#This Row],[GST]]</f>
        <v>#N/A</v>
      </c>
      <c r="J371" s="120"/>
      <c r="K371" s="113">
        <f t="shared" si="5"/>
        <v>0</v>
      </c>
      <c r="L371" s="161"/>
      <c r="M371" s="161" t="e">
        <f>Table1[[#This Row],[Amount ex GST]]</f>
        <v>#N/A</v>
      </c>
      <c r="N371" s="161"/>
      <c r="O371" s="162" t="e">
        <f>Table1[[#This Row],[Amount ex GST]]-Table1[[#This Row],[Amount]]</f>
        <v>#N/A</v>
      </c>
    </row>
    <row r="372" spans="1:15" x14ac:dyDescent="0.2">
      <c r="A372" s="132"/>
      <c r="B372" s="137"/>
      <c r="C372" s="120"/>
      <c r="D372" s="121"/>
      <c r="E372" s="114" t="e">
        <f>LOOKUP(D372,Accounts!A:A,Accounts!B:B)</f>
        <v>#N/A</v>
      </c>
      <c r="F372" s="115" t="e">
        <f>LOOKUP(Table1[[#This Row],[Account '#]],Accounts!A:A,Accounts!D:D)</f>
        <v>#N/A</v>
      </c>
      <c r="G372" s="136"/>
      <c r="H372" s="108" t="e">
        <f>IF(Table1[[#This Row],[GST?]],Table1[[#This Row],[Amount inc GST]]-Table1[[#This Row],[Amount inc GST]]/1.15,0)</f>
        <v>#N/A</v>
      </c>
      <c r="I372" s="116" t="e">
        <f>Table1[[#This Row],[Amount inc GST]]-Table1[[#This Row],[GST]]</f>
        <v>#N/A</v>
      </c>
      <c r="J372" s="120"/>
      <c r="K372" s="113">
        <f t="shared" si="5"/>
        <v>0</v>
      </c>
      <c r="L372" s="161"/>
      <c r="M372" s="161" t="e">
        <f>Table1[[#This Row],[Amount ex GST]]</f>
        <v>#N/A</v>
      </c>
      <c r="N372" s="161"/>
      <c r="O372" s="162" t="e">
        <f>Table1[[#This Row],[Amount ex GST]]-Table1[[#This Row],[Amount]]</f>
        <v>#N/A</v>
      </c>
    </row>
    <row r="373" spans="1:15" x14ac:dyDescent="0.2">
      <c r="A373" s="132"/>
      <c r="B373" s="137"/>
      <c r="C373" s="120"/>
      <c r="D373" s="121"/>
      <c r="E373" s="114" t="e">
        <f>LOOKUP(D373,Accounts!A:A,Accounts!B:B)</f>
        <v>#N/A</v>
      </c>
      <c r="F373" s="115" t="e">
        <f>LOOKUP(Table1[[#This Row],[Account '#]],Accounts!A:A,Accounts!D:D)</f>
        <v>#N/A</v>
      </c>
      <c r="G373" s="136"/>
      <c r="H373" s="108" t="e">
        <f>IF(Table1[[#This Row],[GST?]],Table1[[#This Row],[Amount inc GST]]-Table1[[#This Row],[Amount inc GST]]/1.15,0)</f>
        <v>#N/A</v>
      </c>
      <c r="I373" s="116" t="e">
        <f>Table1[[#This Row],[Amount inc GST]]-Table1[[#This Row],[GST]]</f>
        <v>#N/A</v>
      </c>
      <c r="J373" s="120"/>
      <c r="K373" s="113">
        <f t="shared" si="5"/>
        <v>0</v>
      </c>
      <c r="L373" s="161"/>
      <c r="M373" s="161" t="e">
        <f>Table1[[#This Row],[Amount ex GST]]</f>
        <v>#N/A</v>
      </c>
      <c r="N373" s="161"/>
      <c r="O373" s="162" t="e">
        <f>Table1[[#This Row],[Amount ex GST]]-Table1[[#This Row],[Amount]]</f>
        <v>#N/A</v>
      </c>
    </row>
    <row r="374" spans="1:15" x14ac:dyDescent="0.2">
      <c r="A374" s="132"/>
      <c r="B374" s="137"/>
      <c r="C374" s="120"/>
      <c r="D374" s="121"/>
      <c r="E374" s="114" t="e">
        <f>LOOKUP(D374,Accounts!A:A,Accounts!B:B)</f>
        <v>#N/A</v>
      </c>
      <c r="F374" s="115" t="e">
        <f>LOOKUP(Table1[[#This Row],[Account '#]],Accounts!A:A,Accounts!D:D)</f>
        <v>#N/A</v>
      </c>
      <c r="G374" s="136"/>
      <c r="H374" s="108" t="e">
        <f>IF(Table1[[#This Row],[GST?]],Table1[[#This Row],[Amount inc GST]]-Table1[[#This Row],[Amount inc GST]]/1.15,0)</f>
        <v>#N/A</v>
      </c>
      <c r="I374" s="116" t="e">
        <f>Table1[[#This Row],[Amount inc GST]]-Table1[[#This Row],[GST]]</f>
        <v>#N/A</v>
      </c>
      <c r="J374" s="120"/>
      <c r="K374" s="113">
        <f t="shared" si="5"/>
        <v>0</v>
      </c>
      <c r="L374" s="161"/>
      <c r="M374" s="161" t="e">
        <f>Table1[[#This Row],[Amount ex GST]]</f>
        <v>#N/A</v>
      </c>
      <c r="N374" s="161"/>
      <c r="O374" s="162" t="e">
        <f>Table1[[#This Row],[Amount ex GST]]-Table1[[#This Row],[Amount]]</f>
        <v>#N/A</v>
      </c>
    </row>
    <row r="375" spans="1:15" x14ac:dyDescent="0.2">
      <c r="A375" s="132"/>
      <c r="B375" s="137"/>
      <c r="C375" s="120"/>
      <c r="D375" s="121"/>
      <c r="E375" s="114" t="e">
        <f>LOOKUP(D375,Accounts!A:A,Accounts!B:B)</f>
        <v>#N/A</v>
      </c>
      <c r="F375" s="115" t="e">
        <f>LOOKUP(Table1[[#This Row],[Account '#]],Accounts!A:A,Accounts!D:D)</f>
        <v>#N/A</v>
      </c>
      <c r="G375" s="136"/>
      <c r="H375" s="108" t="e">
        <f>IF(Table1[[#This Row],[GST?]],Table1[[#This Row],[Amount inc GST]]-Table1[[#This Row],[Amount inc GST]]/1.15,0)</f>
        <v>#N/A</v>
      </c>
      <c r="I375" s="116" t="e">
        <f>Table1[[#This Row],[Amount inc GST]]-Table1[[#This Row],[GST]]</f>
        <v>#N/A</v>
      </c>
      <c r="J375" s="120"/>
      <c r="K375" s="113">
        <f t="shared" si="5"/>
        <v>0</v>
      </c>
      <c r="L375" s="161"/>
      <c r="M375" s="161" t="e">
        <f>Table1[[#This Row],[Amount ex GST]]</f>
        <v>#N/A</v>
      </c>
      <c r="N375" s="161"/>
      <c r="O375" s="162" t="e">
        <f>Table1[[#This Row],[Amount ex GST]]-Table1[[#This Row],[Amount]]</f>
        <v>#N/A</v>
      </c>
    </row>
    <row r="376" spans="1:15" x14ac:dyDescent="0.2">
      <c r="A376" s="132"/>
      <c r="B376" s="137"/>
      <c r="C376" s="120"/>
      <c r="D376" s="121"/>
      <c r="E376" s="114" t="e">
        <f>LOOKUP(D376,Accounts!A:A,Accounts!B:B)</f>
        <v>#N/A</v>
      </c>
      <c r="F376" s="115" t="e">
        <f>LOOKUP(Table1[[#This Row],[Account '#]],Accounts!A:A,Accounts!D:D)</f>
        <v>#N/A</v>
      </c>
      <c r="G376" s="136"/>
      <c r="H376" s="108" t="e">
        <f>IF(Table1[[#This Row],[GST?]],Table1[[#This Row],[Amount inc GST]]-Table1[[#This Row],[Amount inc GST]]/1.15,0)</f>
        <v>#N/A</v>
      </c>
      <c r="I376" s="116" t="e">
        <f>Table1[[#This Row],[Amount inc GST]]-Table1[[#This Row],[GST]]</f>
        <v>#N/A</v>
      </c>
      <c r="J376" s="120"/>
      <c r="K376" s="113">
        <f t="shared" si="5"/>
        <v>0</v>
      </c>
      <c r="L376" s="161"/>
      <c r="M376" s="161" t="e">
        <f>Table1[[#This Row],[Amount ex GST]]</f>
        <v>#N/A</v>
      </c>
      <c r="N376" s="161"/>
      <c r="O376" s="162" t="e">
        <f>Table1[[#This Row],[Amount ex GST]]-Table1[[#This Row],[Amount]]</f>
        <v>#N/A</v>
      </c>
    </row>
    <row r="377" spans="1:15" x14ac:dyDescent="0.2">
      <c r="A377" s="132"/>
      <c r="B377" s="137"/>
      <c r="C377" s="120"/>
      <c r="D377" s="121"/>
      <c r="E377" s="114" t="e">
        <f>LOOKUP(D377,Accounts!A:A,Accounts!B:B)</f>
        <v>#N/A</v>
      </c>
      <c r="F377" s="115" t="e">
        <f>LOOKUP(Table1[[#This Row],[Account '#]],Accounts!A:A,Accounts!D:D)</f>
        <v>#N/A</v>
      </c>
      <c r="G377" s="136"/>
      <c r="H377" s="108" t="e">
        <f>IF(Table1[[#This Row],[GST?]],Table1[[#This Row],[Amount inc GST]]-Table1[[#This Row],[Amount inc GST]]/1.15,0)</f>
        <v>#N/A</v>
      </c>
      <c r="I377" s="116" t="e">
        <f>Table1[[#This Row],[Amount inc GST]]-Table1[[#This Row],[GST]]</f>
        <v>#N/A</v>
      </c>
      <c r="J377" s="120"/>
      <c r="K377" s="113">
        <f t="shared" si="5"/>
        <v>0</v>
      </c>
      <c r="L377" s="161"/>
      <c r="M377" s="161" t="e">
        <f>Table1[[#This Row],[Amount ex GST]]</f>
        <v>#N/A</v>
      </c>
      <c r="N377" s="161"/>
      <c r="O377" s="162" t="e">
        <f>Table1[[#This Row],[Amount ex GST]]-Table1[[#This Row],[Amount]]</f>
        <v>#N/A</v>
      </c>
    </row>
    <row r="378" spans="1:15" x14ac:dyDescent="0.2">
      <c r="A378" s="134"/>
      <c r="B378" s="102"/>
      <c r="C378" s="103"/>
      <c r="D378" s="104"/>
      <c r="E378" s="112" t="e">
        <f>LOOKUP(D378,Accounts!A:A,Accounts!B:B)</f>
        <v>#N/A</v>
      </c>
      <c r="F378" s="106" t="e">
        <f>LOOKUP(Table1[[#This Row],[Account '#]],Accounts!A:A,Accounts!D:D)</f>
        <v>#N/A</v>
      </c>
      <c r="G378" s="107"/>
      <c r="H378" s="108" t="e">
        <f>IF(Table1[[#This Row],[GST?]],Table1[[#This Row],[Amount inc GST]]-Table1[[#This Row],[Amount inc GST]]/1.15,0)</f>
        <v>#N/A</v>
      </c>
      <c r="I378" s="109" t="e">
        <f>Table1[[#This Row],[Amount inc GST]]-Table1[[#This Row],[GST]]</f>
        <v>#N/A</v>
      </c>
      <c r="J378" s="103"/>
      <c r="K378" s="113">
        <f t="shared" si="5"/>
        <v>0</v>
      </c>
      <c r="L378" s="161"/>
      <c r="M378" s="161" t="e">
        <f>Table1[[#This Row],[Amount ex GST]]</f>
        <v>#N/A</v>
      </c>
      <c r="N378" s="161"/>
      <c r="O378" s="162" t="e">
        <f>Table1[[#This Row],[Amount ex GST]]-Table1[[#This Row],[Amount]]</f>
        <v>#N/A</v>
      </c>
    </row>
    <row r="379" spans="1:15" x14ac:dyDescent="0.2">
      <c r="A379" s="132"/>
      <c r="B379" s="137"/>
      <c r="C379" s="120"/>
      <c r="D379" s="121"/>
      <c r="E379" s="114" t="e">
        <f>LOOKUP(D379,Accounts!A:A,Accounts!B:B)</f>
        <v>#N/A</v>
      </c>
      <c r="F379" s="115" t="e">
        <f>LOOKUP(Table1[[#This Row],[Account '#]],Accounts!A:A,Accounts!D:D)</f>
        <v>#N/A</v>
      </c>
      <c r="G379" s="136"/>
      <c r="H379" s="108" t="e">
        <f>IF(Table1[[#This Row],[GST?]],Table1[[#This Row],[Amount inc GST]]-Table1[[#This Row],[Amount inc GST]]/1.15,0)</f>
        <v>#N/A</v>
      </c>
      <c r="I379" s="116" t="e">
        <f>Table1[[#This Row],[Amount inc GST]]-Table1[[#This Row],[GST]]</f>
        <v>#N/A</v>
      </c>
      <c r="J379" s="120"/>
      <c r="K379" s="113">
        <f t="shared" si="5"/>
        <v>0</v>
      </c>
      <c r="L379" s="161"/>
      <c r="M379" s="161" t="e">
        <f>Table1[[#This Row],[Amount ex GST]]</f>
        <v>#N/A</v>
      </c>
      <c r="N379" s="161"/>
      <c r="O379" s="162" t="e">
        <f>Table1[[#This Row],[Amount ex GST]]-Table1[[#This Row],[Amount]]</f>
        <v>#N/A</v>
      </c>
    </row>
    <row r="380" spans="1:15" x14ac:dyDescent="0.2">
      <c r="A380" s="132"/>
      <c r="B380" s="137"/>
      <c r="C380" s="120"/>
      <c r="D380" s="121"/>
      <c r="E380" s="114" t="e">
        <f>LOOKUP(D380,Accounts!A:A,Accounts!B:B)</f>
        <v>#N/A</v>
      </c>
      <c r="F380" s="115" t="e">
        <f>LOOKUP(Table1[[#This Row],[Account '#]],Accounts!A:A,Accounts!D:D)</f>
        <v>#N/A</v>
      </c>
      <c r="G380" s="136"/>
      <c r="H380" s="108" t="e">
        <f>IF(Table1[[#This Row],[GST?]],Table1[[#This Row],[Amount inc GST]]-Table1[[#This Row],[Amount inc GST]]/1.15,0)</f>
        <v>#N/A</v>
      </c>
      <c r="I380" s="116" t="e">
        <f>Table1[[#This Row],[Amount inc GST]]-Table1[[#This Row],[GST]]</f>
        <v>#N/A</v>
      </c>
      <c r="J380" s="120"/>
      <c r="K380" s="113">
        <f t="shared" si="5"/>
        <v>0</v>
      </c>
      <c r="L380" s="161"/>
      <c r="M380" s="161" t="e">
        <f>Table1[[#This Row],[Amount ex GST]]</f>
        <v>#N/A</v>
      </c>
      <c r="N380" s="161"/>
      <c r="O380" s="162" t="e">
        <f>Table1[[#This Row],[Amount ex GST]]-Table1[[#This Row],[Amount]]</f>
        <v>#N/A</v>
      </c>
    </row>
    <row r="381" spans="1:15" x14ac:dyDescent="0.2">
      <c r="A381" s="132"/>
      <c r="B381" s="137"/>
      <c r="C381" s="120"/>
      <c r="D381" s="121"/>
      <c r="E381" s="114" t="e">
        <f>LOOKUP(D381,Accounts!A:A,Accounts!B:B)</f>
        <v>#N/A</v>
      </c>
      <c r="F381" s="115" t="e">
        <f>LOOKUP(Table1[[#This Row],[Account '#]],Accounts!A:A,Accounts!D:D)</f>
        <v>#N/A</v>
      </c>
      <c r="G381" s="136"/>
      <c r="H381" s="108" t="e">
        <f>IF(Table1[[#This Row],[GST?]],Table1[[#This Row],[Amount inc GST]]-Table1[[#This Row],[Amount inc GST]]/1.15,0)</f>
        <v>#N/A</v>
      </c>
      <c r="I381" s="116" t="e">
        <f>Table1[[#This Row],[Amount inc GST]]-Table1[[#This Row],[GST]]</f>
        <v>#N/A</v>
      </c>
      <c r="J381" s="120"/>
      <c r="K381" s="113">
        <f t="shared" si="5"/>
        <v>0</v>
      </c>
      <c r="L381" s="161"/>
      <c r="M381" s="161" t="e">
        <f>Table1[[#This Row],[Amount ex GST]]</f>
        <v>#N/A</v>
      </c>
      <c r="N381" s="161"/>
      <c r="O381" s="162" t="e">
        <f>Table1[[#This Row],[Amount ex GST]]-Table1[[#This Row],[Amount]]</f>
        <v>#N/A</v>
      </c>
    </row>
    <row r="382" spans="1:15" x14ac:dyDescent="0.2">
      <c r="A382" s="134"/>
      <c r="B382" s="102"/>
      <c r="C382" s="103"/>
      <c r="D382" s="104"/>
      <c r="E382" s="112" t="e">
        <f>LOOKUP(D382,Accounts!A:A,Accounts!B:B)</f>
        <v>#N/A</v>
      </c>
      <c r="F382" s="106" t="e">
        <f>LOOKUP(Table1[[#This Row],[Account '#]],Accounts!A:A,Accounts!D:D)</f>
        <v>#N/A</v>
      </c>
      <c r="G382" s="107"/>
      <c r="H382" s="108" t="e">
        <f>IF(Table1[[#This Row],[GST?]],Table1[[#This Row],[Amount inc GST]]-Table1[[#This Row],[Amount inc GST]]/1.15,0)</f>
        <v>#N/A</v>
      </c>
      <c r="I382" s="109" t="e">
        <f>Table1[[#This Row],[Amount inc GST]]-Table1[[#This Row],[GST]]</f>
        <v>#N/A</v>
      </c>
      <c r="J382" s="103"/>
      <c r="K382" s="113">
        <f t="shared" si="5"/>
        <v>0</v>
      </c>
      <c r="L382" s="161"/>
      <c r="M382" s="161" t="e">
        <f>Table1[[#This Row],[Amount ex GST]]</f>
        <v>#N/A</v>
      </c>
      <c r="N382" s="161"/>
      <c r="O382" s="162" t="e">
        <f>Table1[[#This Row],[Amount ex GST]]-Table1[[#This Row],[Amount]]</f>
        <v>#N/A</v>
      </c>
    </row>
    <row r="383" spans="1:15" x14ac:dyDescent="0.2">
      <c r="A383" s="134"/>
      <c r="B383" s="102"/>
      <c r="C383" s="103"/>
      <c r="D383" s="104"/>
      <c r="E383" s="112" t="e">
        <f>LOOKUP(D383,Accounts!A:A,Accounts!B:B)</f>
        <v>#N/A</v>
      </c>
      <c r="F383" s="106" t="e">
        <f>LOOKUP(Table1[[#This Row],[Account '#]],Accounts!A:A,Accounts!D:D)</f>
        <v>#N/A</v>
      </c>
      <c r="G383" s="107"/>
      <c r="H383" s="108" t="e">
        <f>IF(Table1[[#This Row],[GST?]],Table1[[#This Row],[Amount inc GST]]-Table1[[#This Row],[Amount inc GST]]/1.15,0)</f>
        <v>#N/A</v>
      </c>
      <c r="I383" s="109" t="e">
        <f>Table1[[#This Row],[Amount inc GST]]-Table1[[#This Row],[GST]]</f>
        <v>#N/A</v>
      </c>
      <c r="J383" s="103"/>
      <c r="K383" s="113">
        <f t="shared" si="5"/>
        <v>0</v>
      </c>
      <c r="L383" s="161"/>
      <c r="M383" s="161" t="e">
        <f>Table1[[#This Row],[Amount ex GST]]</f>
        <v>#N/A</v>
      </c>
      <c r="N383" s="161"/>
      <c r="O383" s="162" t="e">
        <f>Table1[[#This Row],[Amount ex GST]]-Table1[[#This Row],[Amount]]</f>
        <v>#N/A</v>
      </c>
    </row>
    <row r="384" spans="1:15" x14ac:dyDescent="0.2">
      <c r="A384" s="134"/>
      <c r="B384" s="102"/>
      <c r="C384" s="103"/>
      <c r="D384" s="104"/>
      <c r="E384" s="112" t="e">
        <f>LOOKUP(D384,Accounts!A:A,Accounts!B:B)</f>
        <v>#N/A</v>
      </c>
      <c r="F384" s="106" t="e">
        <f>LOOKUP(Table1[[#This Row],[Account '#]],Accounts!A:A,Accounts!D:D)</f>
        <v>#N/A</v>
      </c>
      <c r="G384" s="107"/>
      <c r="H384" s="108" t="e">
        <f>IF(Table1[[#This Row],[GST?]],Table1[[#This Row],[Amount inc GST]]-Table1[[#This Row],[Amount inc GST]]/1.15,0)</f>
        <v>#N/A</v>
      </c>
      <c r="I384" s="109" t="e">
        <f>Table1[[#This Row],[Amount inc GST]]-Table1[[#This Row],[GST]]</f>
        <v>#N/A</v>
      </c>
      <c r="J384" s="103"/>
      <c r="K384" s="113">
        <f t="shared" si="5"/>
        <v>0</v>
      </c>
      <c r="L384" s="161"/>
      <c r="M384" s="161" t="e">
        <f>Table1[[#This Row],[Amount ex GST]]</f>
        <v>#N/A</v>
      </c>
      <c r="N384" s="161"/>
      <c r="O384" s="162" t="e">
        <f>Table1[[#This Row],[Amount ex GST]]-Table1[[#This Row],[Amount]]</f>
        <v>#N/A</v>
      </c>
    </row>
    <row r="385" spans="1:15" x14ac:dyDescent="0.2">
      <c r="A385" s="132"/>
      <c r="B385" s="137"/>
      <c r="C385" s="120"/>
      <c r="D385" s="121"/>
      <c r="E385" s="114" t="e">
        <f>LOOKUP(D385,Accounts!A:A,Accounts!B:B)</f>
        <v>#N/A</v>
      </c>
      <c r="F385" s="115" t="e">
        <f>LOOKUP(Table1[[#This Row],[Account '#]],Accounts!A:A,Accounts!D:D)</f>
        <v>#N/A</v>
      </c>
      <c r="G385" s="136"/>
      <c r="H385" s="108" t="e">
        <f>IF(Table1[[#This Row],[GST?]],Table1[[#This Row],[Amount inc GST]]-Table1[[#This Row],[Amount inc GST]]/1.15,0)</f>
        <v>#N/A</v>
      </c>
      <c r="I385" s="116" t="e">
        <f>Table1[[#This Row],[Amount inc GST]]-Table1[[#This Row],[GST]]</f>
        <v>#N/A</v>
      </c>
      <c r="J385" s="120"/>
      <c r="K385" s="113">
        <f t="shared" si="5"/>
        <v>0</v>
      </c>
      <c r="L385" s="161"/>
      <c r="M385" s="161" t="e">
        <f>Table1[[#This Row],[Amount ex GST]]</f>
        <v>#N/A</v>
      </c>
      <c r="N385" s="161"/>
      <c r="O385" s="162" t="e">
        <f>Table1[[#This Row],[Amount ex GST]]-Table1[[#This Row],[Amount]]</f>
        <v>#N/A</v>
      </c>
    </row>
    <row r="386" spans="1:15" x14ac:dyDescent="0.2">
      <c r="A386" s="134"/>
      <c r="B386" s="102"/>
      <c r="C386" s="103"/>
      <c r="D386" s="104"/>
      <c r="E386" s="112" t="e">
        <f>LOOKUP(D386,Accounts!A:A,Accounts!B:B)</f>
        <v>#N/A</v>
      </c>
      <c r="F386" s="106" t="e">
        <f>LOOKUP(Table1[[#This Row],[Account '#]],Accounts!A:A,Accounts!D:D)</f>
        <v>#N/A</v>
      </c>
      <c r="G386" s="107"/>
      <c r="H386" s="108" t="e">
        <f>IF(Table1[[#This Row],[GST?]],Table1[[#This Row],[Amount inc GST]]-Table1[[#This Row],[Amount inc GST]]/1.15,0)</f>
        <v>#N/A</v>
      </c>
      <c r="I386" s="109" t="e">
        <f>Table1[[#This Row],[Amount inc GST]]-Table1[[#This Row],[GST]]</f>
        <v>#N/A</v>
      </c>
      <c r="J386" s="103"/>
      <c r="K386" s="113">
        <f t="shared" si="5"/>
        <v>0</v>
      </c>
      <c r="L386" s="161"/>
      <c r="M386" s="161" t="e">
        <f>Table1[[#This Row],[Amount ex GST]]</f>
        <v>#N/A</v>
      </c>
      <c r="N386" s="161"/>
      <c r="O386" s="162" t="e">
        <f>Table1[[#This Row],[Amount ex GST]]-Table1[[#This Row],[Amount]]</f>
        <v>#N/A</v>
      </c>
    </row>
    <row r="387" spans="1:15" x14ac:dyDescent="0.2">
      <c r="A387" s="134"/>
      <c r="B387" s="102"/>
      <c r="C387" s="103"/>
      <c r="D387" s="104"/>
      <c r="E387" s="112" t="e">
        <f>LOOKUP(D387,Accounts!A:A,Accounts!B:B)</f>
        <v>#N/A</v>
      </c>
      <c r="F387" s="106" t="e">
        <f>LOOKUP(Table1[[#This Row],[Account '#]],Accounts!A:A,Accounts!D:D)</f>
        <v>#N/A</v>
      </c>
      <c r="G387" s="107"/>
      <c r="H387" s="108" t="e">
        <f>IF(Table1[[#This Row],[GST?]],Table1[[#This Row],[Amount inc GST]]-Table1[[#This Row],[Amount inc GST]]/1.15,0)</f>
        <v>#N/A</v>
      </c>
      <c r="I387" s="109" t="e">
        <f>Table1[[#This Row],[Amount inc GST]]-Table1[[#This Row],[GST]]</f>
        <v>#N/A</v>
      </c>
      <c r="J387" s="103"/>
      <c r="K387" s="113">
        <f t="shared" ref="K387:K450" si="6">IF(J387="y",K386+G387,K386)</f>
        <v>0</v>
      </c>
      <c r="L387" s="161"/>
      <c r="M387" s="161" t="e">
        <f>Table1[[#This Row],[Amount ex GST]]</f>
        <v>#N/A</v>
      </c>
      <c r="N387" s="161"/>
      <c r="O387" s="162" t="e">
        <f>Table1[[#This Row],[Amount ex GST]]-Table1[[#This Row],[Amount]]</f>
        <v>#N/A</v>
      </c>
    </row>
    <row r="388" spans="1:15" x14ac:dyDescent="0.2">
      <c r="A388" s="134"/>
      <c r="B388" s="102"/>
      <c r="C388" s="103"/>
      <c r="D388" s="104"/>
      <c r="E388" s="112" t="e">
        <f>LOOKUP(D388,Accounts!A:A,Accounts!B:B)</f>
        <v>#N/A</v>
      </c>
      <c r="F388" s="106" t="e">
        <f>LOOKUP(Table1[[#This Row],[Account '#]],Accounts!A:A,Accounts!D:D)</f>
        <v>#N/A</v>
      </c>
      <c r="G388" s="107"/>
      <c r="H388" s="108" t="e">
        <f>IF(Table1[[#This Row],[GST?]],Table1[[#This Row],[Amount inc GST]]-Table1[[#This Row],[Amount inc GST]]/1.15,0)</f>
        <v>#N/A</v>
      </c>
      <c r="I388" s="109" t="e">
        <f>Table1[[#This Row],[Amount inc GST]]-Table1[[#This Row],[GST]]</f>
        <v>#N/A</v>
      </c>
      <c r="J388" s="103"/>
      <c r="K388" s="113">
        <f t="shared" si="6"/>
        <v>0</v>
      </c>
      <c r="L388" s="161"/>
      <c r="M388" s="161" t="e">
        <f>Table1[[#This Row],[Amount ex GST]]</f>
        <v>#N/A</v>
      </c>
      <c r="N388" s="161"/>
      <c r="O388" s="162" t="e">
        <f>Table1[[#This Row],[Amount ex GST]]-Table1[[#This Row],[Amount]]</f>
        <v>#N/A</v>
      </c>
    </row>
    <row r="389" spans="1:15" x14ac:dyDescent="0.2">
      <c r="A389" s="134"/>
      <c r="B389" s="102"/>
      <c r="C389" s="103"/>
      <c r="D389" s="104"/>
      <c r="E389" s="112" t="e">
        <f>LOOKUP(D389,Accounts!A:A,Accounts!B:B)</f>
        <v>#N/A</v>
      </c>
      <c r="F389" s="106" t="e">
        <f>LOOKUP(Table1[[#This Row],[Account '#]],Accounts!A:A,Accounts!D:D)</f>
        <v>#N/A</v>
      </c>
      <c r="G389" s="107"/>
      <c r="H389" s="108" t="e">
        <f>IF(Table1[[#This Row],[GST?]],Table1[[#This Row],[Amount inc GST]]-Table1[[#This Row],[Amount inc GST]]/1.15,0)</f>
        <v>#N/A</v>
      </c>
      <c r="I389" s="109" t="e">
        <f>Table1[[#This Row],[Amount inc GST]]-Table1[[#This Row],[GST]]</f>
        <v>#N/A</v>
      </c>
      <c r="J389" s="103"/>
      <c r="K389" s="113">
        <f t="shared" si="6"/>
        <v>0</v>
      </c>
      <c r="L389" s="161"/>
      <c r="M389" s="161" t="e">
        <f>Table1[[#This Row],[Amount ex GST]]</f>
        <v>#N/A</v>
      </c>
      <c r="N389" s="161"/>
      <c r="O389" s="162" t="e">
        <f>Table1[[#This Row],[Amount ex GST]]-Table1[[#This Row],[Amount]]</f>
        <v>#N/A</v>
      </c>
    </row>
    <row r="390" spans="1:15" x14ac:dyDescent="0.2">
      <c r="A390" s="132"/>
      <c r="B390" s="102"/>
      <c r="C390" s="120"/>
      <c r="D390" s="121"/>
      <c r="E390" s="114" t="e">
        <f>LOOKUP(D390,Accounts!A:A,Accounts!B:B)</f>
        <v>#N/A</v>
      </c>
      <c r="F390" s="115" t="e">
        <f>LOOKUP(Table1[[#This Row],[Account '#]],Accounts!A:A,Accounts!D:D)</f>
        <v>#N/A</v>
      </c>
      <c r="G390" s="136"/>
      <c r="H390" s="108" t="e">
        <f>IF(Table1[[#This Row],[GST?]],Table1[[#This Row],[Amount inc GST]]-Table1[[#This Row],[Amount inc GST]]/1.15,0)</f>
        <v>#N/A</v>
      </c>
      <c r="I390" s="116" t="e">
        <f>Table1[[#This Row],[Amount inc GST]]-Table1[[#This Row],[GST]]</f>
        <v>#N/A</v>
      </c>
      <c r="J390" s="103"/>
      <c r="K390" s="113">
        <f t="shared" si="6"/>
        <v>0</v>
      </c>
      <c r="L390" s="161"/>
      <c r="M390" s="161" t="e">
        <f>Table1[[#This Row],[Amount ex GST]]</f>
        <v>#N/A</v>
      </c>
      <c r="N390" s="161"/>
      <c r="O390" s="162" t="e">
        <f>Table1[[#This Row],[Amount ex GST]]-Table1[[#This Row],[Amount]]</f>
        <v>#N/A</v>
      </c>
    </row>
    <row r="391" spans="1:15" x14ac:dyDescent="0.2">
      <c r="A391" s="134"/>
      <c r="B391" s="102"/>
      <c r="C391" s="103"/>
      <c r="D391" s="104"/>
      <c r="E391" s="112" t="e">
        <f>LOOKUP(D391,Accounts!A:A,Accounts!B:B)</f>
        <v>#N/A</v>
      </c>
      <c r="F391" s="106" t="e">
        <f>LOOKUP(Table1[[#This Row],[Account '#]],Accounts!A:A,Accounts!D:D)</f>
        <v>#N/A</v>
      </c>
      <c r="G391" s="107"/>
      <c r="H391" s="108" t="e">
        <f>IF(Table1[[#This Row],[GST?]],Table1[[#This Row],[Amount inc GST]]-Table1[[#This Row],[Amount inc GST]]/1.15,0)</f>
        <v>#N/A</v>
      </c>
      <c r="I391" s="109" t="e">
        <f>Table1[[#This Row],[Amount inc GST]]-Table1[[#This Row],[GST]]</f>
        <v>#N/A</v>
      </c>
      <c r="J391" s="103"/>
      <c r="K391" s="113">
        <f t="shared" si="6"/>
        <v>0</v>
      </c>
      <c r="L391" s="161"/>
      <c r="M391" s="161" t="e">
        <f>Table1[[#This Row],[Amount ex GST]]</f>
        <v>#N/A</v>
      </c>
      <c r="N391" s="161"/>
      <c r="O391" s="162" t="e">
        <f>Table1[[#This Row],[Amount ex GST]]-Table1[[#This Row],[Amount]]</f>
        <v>#N/A</v>
      </c>
    </row>
    <row r="392" spans="1:15" x14ac:dyDescent="0.2">
      <c r="A392" s="132"/>
      <c r="B392" s="102"/>
      <c r="C392" s="120"/>
      <c r="D392" s="121"/>
      <c r="E392" s="114" t="e">
        <f>LOOKUP(D392,Accounts!A:A,Accounts!B:B)</f>
        <v>#N/A</v>
      </c>
      <c r="F392" s="115" t="e">
        <f>LOOKUP(Table1[[#This Row],[Account '#]],Accounts!A:A,Accounts!D:D)</f>
        <v>#N/A</v>
      </c>
      <c r="G392" s="136"/>
      <c r="H392" s="108" t="e">
        <f>IF(Table1[[#This Row],[GST?]],Table1[[#This Row],[Amount inc GST]]-Table1[[#This Row],[Amount inc GST]]/1.15,0)</f>
        <v>#N/A</v>
      </c>
      <c r="I392" s="116" t="e">
        <f>Table1[[#This Row],[Amount inc GST]]-Table1[[#This Row],[GST]]</f>
        <v>#N/A</v>
      </c>
      <c r="J392" s="103"/>
      <c r="K392" s="113">
        <f t="shared" si="6"/>
        <v>0</v>
      </c>
      <c r="L392" s="161"/>
      <c r="M392" s="161" t="e">
        <f>Table1[[#This Row],[Amount ex GST]]</f>
        <v>#N/A</v>
      </c>
      <c r="N392" s="161"/>
      <c r="O392" s="162" t="e">
        <f>Table1[[#This Row],[Amount ex GST]]-Table1[[#This Row],[Amount]]</f>
        <v>#N/A</v>
      </c>
    </row>
    <row r="393" spans="1:15" x14ac:dyDescent="0.2">
      <c r="A393" s="132"/>
      <c r="B393" s="102"/>
      <c r="C393" s="120"/>
      <c r="D393" s="121"/>
      <c r="E393" s="114" t="e">
        <f>LOOKUP(D393,Accounts!A:A,Accounts!B:B)</f>
        <v>#N/A</v>
      </c>
      <c r="F393" s="115" t="e">
        <f>LOOKUP(Table1[[#This Row],[Account '#]],Accounts!A:A,Accounts!D:D)</f>
        <v>#N/A</v>
      </c>
      <c r="G393" s="136"/>
      <c r="H393" s="108" t="e">
        <f>IF(Table1[[#This Row],[GST?]],Table1[[#This Row],[Amount inc GST]]-Table1[[#This Row],[Amount inc GST]]/1.15,0)</f>
        <v>#N/A</v>
      </c>
      <c r="I393" s="116" t="e">
        <f>Table1[[#This Row],[Amount inc GST]]-Table1[[#This Row],[GST]]</f>
        <v>#N/A</v>
      </c>
      <c r="J393" s="103"/>
      <c r="K393" s="113">
        <f t="shared" si="6"/>
        <v>0</v>
      </c>
      <c r="L393" s="161"/>
      <c r="M393" s="161" t="e">
        <f>Table1[[#This Row],[Amount ex GST]]</f>
        <v>#N/A</v>
      </c>
      <c r="N393" s="161"/>
      <c r="O393" s="162" t="e">
        <f>Table1[[#This Row],[Amount ex GST]]-Table1[[#This Row],[Amount]]</f>
        <v>#N/A</v>
      </c>
    </row>
    <row r="394" spans="1:15" x14ac:dyDescent="0.2">
      <c r="A394" s="132"/>
      <c r="B394" s="102"/>
      <c r="C394" s="120"/>
      <c r="D394" s="121"/>
      <c r="E394" s="114" t="e">
        <f>LOOKUP(D394,Accounts!A:A,Accounts!B:B)</f>
        <v>#N/A</v>
      </c>
      <c r="F394" s="115" t="e">
        <f>LOOKUP(Table1[[#This Row],[Account '#]],Accounts!A:A,Accounts!D:D)</f>
        <v>#N/A</v>
      </c>
      <c r="G394" s="136"/>
      <c r="H394" s="108" t="e">
        <f>IF(Table1[[#This Row],[GST?]],Table1[[#This Row],[Amount inc GST]]-Table1[[#This Row],[Amount inc GST]]/1.15,0)</f>
        <v>#N/A</v>
      </c>
      <c r="I394" s="116" t="e">
        <f>Table1[[#This Row],[Amount inc GST]]-Table1[[#This Row],[GST]]</f>
        <v>#N/A</v>
      </c>
      <c r="J394" s="103"/>
      <c r="K394" s="113">
        <f t="shared" si="6"/>
        <v>0</v>
      </c>
      <c r="L394" s="161"/>
      <c r="M394" s="161" t="e">
        <f>Table1[[#This Row],[Amount ex GST]]</f>
        <v>#N/A</v>
      </c>
      <c r="N394" s="161"/>
      <c r="O394" s="162" t="e">
        <f>Table1[[#This Row],[Amount ex GST]]-Table1[[#This Row],[Amount]]</f>
        <v>#N/A</v>
      </c>
    </row>
    <row r="395" spans="1:15" x14ac:dyDescent="0.2">
      <c r="A395" s="132"/>
      <c r="B395" s="102"/>
      <c r="C395" s="120"/>
      <c r="D395" s="121"/>
      <c r="E395" s="114" t="e">
        <f>LOOKUP(D395,Accounts!A:A,Accounts!B:B)</f>
        <v>#N/A</v>
      </c>
      <c r="F395" s="115" t="e">
        <f>LOOKUP(Table1[[#This Row],[Account '#]],Accounts!A:A,Accounts!D:D)</f>
        <v>#N/A</v>
      </c>
      <c r="G395" s="136"/>
      <c r="H395" s="108" t="e">
        <f>IF(Table1[[#This Row],[GST?]],Table1[[#This Row],[Amount inc GST]]-Table1[[#This Row],[Amount inc GST]]/1.15,0)</f>
        <v>#N/A</v>
      </c>
      <c r="I395" s="116" t="e">
        <f>Table1[[#This Row],[Amount inc GST]]-Table1[[#This Row],[GST]]</f>
        <v>#N/A</v>
      </c>
      <c r="J395" s="103"/>
      <c r="K395" s="113">
        <f t="shared" si="6"/>
        <v>0</v>
      </c>
      <c r="L395" s="161"/>
      <c r="M395" s="161" t="e">
        <f>Table1[[#This Row],[Amount ex GST]]</f>
        <v>#N/A</v>
      </c>
      <c r="N395" s="161"/>
      <c r="O395" s="162" t="e">
        <f>Table1[[#This Row],[Amount ex GST]]-Table1[[#This Row],[Amount]]</f>
        <v>#N/A</v>
      </c>
    </row>
    <row r="396" spans="1:15" x14ac:dyDescent="0.2">
      <c r="A396" s="132"/>
      <c r="B396" s="102"/>
      <c r="C396" s="120"/>
      <c r="D396" s="121"/>
      <c r="E396" s="114" t="e">
        <f>LOOKUP(D396,Accounts!A:A,Accounts!B:B)</f>
        <v>#N/A</v>
      </c>
      <c r="F396" s="115" t="e">
        <f>LOOKUP(Table1[[#This Row],[Account '#]],Accounts!A:A,Accounts!D:D)</f>
        <v>#N/A</v>
      </c>
      <c r="G396" s="136"/>
      <c r="H396" s="108" t="e">
        <f>IF(Table1[[#This Row],[GST?]],Table1[[#This Row],[Amount inc GST]]-Table1[[#This Row],[Amount inc GST]]/1.15,0)</f>
        <v>#N/A</v>
      </c>
      <c r="I396" s="116" t="e">
        <f>Table1[[#This Row],[Amount inc GST]]-Table1[[#This Row],[GST]]</f>
        <v>#N/A</v>
      </c>
      <c r="J396" s="103"/>
      <c r="K396" s="113">
        <f t="shared" si="6"/>
        <v>0</v>
      </c>
      <c r="L396" s="161"/>
      <c r="M396" s="161" t="e">
        <f>Table1[[#This Row],[Amount ex GST]]</f>
        <v>#N/A</v>
      </c>
      <c r="N396" s="161"/>
      <c r="O396" s="162" t="e">
        <f>Table1[[#This Row],[Amount ex GST]]-Table1[[#This Row],[Amount]]</f>
        <v>#N/A</v>
      </c>
    </row>
    <row r="397" spans="1:15" x14ac:dyDescent="0.2">
      <c r="A397" s="132"/>
      <c r="B397" s="102"/>
      <c r="C397" s="120"/>
      <c r="D397" s="121"/>
      <c r="E397" s="114" t="e">
        <f>LOOKUP(D397,Accounts!A:A,Accounts!B:B)</f>
        <v>#N/A</v>
      </c>
      <c r="F397" s="115" t="e">
        <f>LOOKUP(Table1[[#This Row],[Account '#]],Accounts!A:A,Accounts!D:D)</f>
        <v>#N/A</v>
      </c>
      <c r="G397" s="136"/>
      <c r="H397" s="108" t="e">
        <f>IF(Table1[[#This Row],[GST?]],Table1[[#This Row],[Amount inc GST]]-Table1[[#This Row],[Amount inc GST]]/1.15,0)</f>
        <v>#N/A</v>
      </c>
      <c r="I397" s="116" t="e">
        <f>Table1[[#This Row],[Amount inc GST]]-Table1[[#This Row],[GST]]</f>
        <v>#N/A</v>
      </c>
      <c r="J397" s="103"/>
      <c r="K397" s="113">
        <f t="shared" si="6"/>
        <v>0</v>
      </c>
      <c r="L397" s="161"/>
      <c r="M397" s="161" t="e">
        <f>Table1[[#This Row],[Amount ex GST]]</f>
        <v>#N/A</v>
      </c>
      <c r="N397" s="161"/>
      <c r="O397" s="162" t="e">
        <f>Table1[[#This Row],[Amount ex GST]]-Table1[[#This Row],[Amount]]</f>
        <v>#N/A</v>
      </c>
    </row>
    <row r="398" spans="1:15" x14ac:dyDescent="0.2">
      <c r="A398" s="132"/>
      <c r="B398" s="102"/>
      <c r="C398" s="120"/>
      <c r="D398" s="121"/>
      <c r="E398" s="114" t="e">
        <f>LOOKUP(D398,Accounts!A:A,Accounts!B:B)</f>
        <v>#N/A</v>
      </c>
      <c r="F398" s="115" t="e">
        <f>LOOKUP(Table1[[#This Row],[Account '#]],Accounts!A:A,Accounts!D:D)</f>
        <v>#N/A</v>
      </c>
      <c r="G398" s="136"/>
      <c r="H398" s="108" t="e">
        <f>IF(Table1[[#This Row],[GST?]],Table1[[#This Row],[Amount inc GST]]-Table1[[#This Row],[Amount inc GST]]/1.15,0)</f>
        <v>#N/A</v>
      </c>
      <c r="I398" s="116" t="e">
        <f>Table1[[#This Row],[Amount inc GST]]-Table1[[#This Row],[GST]]</f>
        <v>#N/A</v>
      </c>
      <c r="J398" s="103"/>
      <c r="K398" s="113">
        <f t="shared" si="6"/>
        <v>0</v>
      </c>
      <c r="L398" s="161"/>
      <c r="M398" s="161" t="e">
        <f>Table1[[#This Row],[Amount ex GST]]</f>
        <v>#N/A</v>
      </c>
      <c r="N398" s="161"/>
      <c r="O398" s="162" t="e">
        <f>Table1[[#This Row],[Amount ex GST]]-Table1[[#This Row],[Amount]]</f>
        <v>#N/A</v>
      </c>
    </row>
    <row r="399" spans="1:15" x14ac:dyDescent="0.2">
      <c r="A399" s="132"/>
      <c r="B399" s="102"/>
      <c r="C399" s="120"/>
      <c r="D399" s="121"/>
      <c r="E399" s="114" t="e">
        <f>LOOKUP(D399,Accounts!A:A,Accounts!B:B)</f>
        <v>#N/A</v>
      </c>
      <c r="F399" s="115" t="e">
        <f>LOOKUP(Table1[[#This Row],[Account '#]],Accounts!A:A,Accounts!D:D)</f>
        <v>#N/A</v>
      </c>
      <c r="G399" s="136"/>
      <c r="H399" s="108" t="e">
        <f>IF(Table1[[#This Row],[GST?]],Table1[[#This Row],[Amount inc GST]]-Table1[[#This Row],[Amount inc GST]]/1.15,0)</f>
        <v>#N/A</v>
      </c>
      <c r="I399" s="116" t="e">
        <f>Table1[[#This Row],[Amount inc GST]]-Table1[[#This Row],[GST]]</f>
        <v>#N/A</v>
      </c>
      <c r="J399" s="103"/>
      <c r="K399" s="113">
        <f t="shared" si="6"/>
        <v>0</v>
      </c>
      <c r="L399" s="161"/>
      <c r="M399" s="161" t="e">
        <f>Table1[[#This Row],[Amount ex GST]]</f>
        <v>#N/A</v>
      </c>
      <c r="N399" s="161"/>
      <c r="O399" s="162" t="e">
        <f>Table1[[#This Row],[Amount ex GST]]-Table1[[#This Row],[Amount]]</f>
        <v>#N/A</v>
      </c>
    </row>
    <row r="400" spans="1:15" x14ac:dyDescent="0.2">
      <c r="A400" s="132"/>
      <c r="B400" s="102"/>
      <c r="C400" s="120"/>
      <c r="D400" s="121"/>
      <c r="E400" s="114" t="e">
        <f>LOOKUP(D400,Accounts!A:A,Accounts!B:B)</f>
        <v>#N/A</v>
      </c>
      <c r="F400" s="115" t="e">
        <f>LOOKUP(Table1[[#This Row],[Account '#]],Accounts!A:A,Accounts!D:D)</f>
        <v>#N/A</v>
      </c>
      <c r="G400" s="136"/>
      <c r="H400" s="108" t="e">
        <f>IF(Table1[[#This Row],[GST?]],Table1[[#This Row],[Amount inc GST]]-Table1[[#This Row],[Amount inc GST]]/1.15,0)</f>
        <v>#N/A</v>
      </c>
      <c r="I400" s="116" t="e">
        <f>Table1[[#This Row],[Amount inc GST]]-Table1[[#This Row],[GST]]</f>
        <v>#N/A</v>
      </c>
      <c r="J400" s="103"/>
      <c r="K400" s="113">
        <f t="shared" si="6"/>
        <v>0</v>
      </c>
      <c r="L400" s="161"/>
      <c r="M400" s="161" t="e">
        <f>Table1[[#This Row],[Amount ex GST]]</f>
        <v>#N/A</v>
      </c>
      <c r="N400" s="161"/>
      <c r="O400" s="162" t="e">
        <f>Table1[[#This Row],[Amount ex GST]]-Table1[[#This Row],[Amount]]</f>
        <v>#N/A</v>
      </c>
    </row>
    <row r="401" spans="1:15" x14ac:dyDescent="0.2">
      <c r="A401" s="132"/>
      <c r="B401" s="102"/>
      <c r="C401" s="120"/>
      <c r="D401" s="121"/>
      <c r="E401" s="114" t="e">
        <f>LOOKUP(D401,Accounts!A:A,Accounts!B:B)</f>
        <v>#N/A</v>
      </c>
      <c r="F401" s="115" t="e">
        <f>LOOKUP(Table1[[#This Row],[Account '#]],Accounts!A:A,Accounts!D:D)</f>
        <v>#N/A</v>
      </c>
      <c r="G401" s="136"/>
      <c r="H401" s="108" t="e">
        <f>IF(Table1[[#This Row],[GST?]],Table1[[#This Row],[Amount inc GST]]-Table1[[#This Row],[Amount inc GST]]/1.15,0)</f>
        <v>#N/A</v>
      </c>
      <c r="I401" s="116" t="e">
        <f>Table1[[#This Row],[Amount inc GST]]-Table1[[#This Row],[GST]]</f>
        <v>#N/A</v>
      </c>
      <c r="J401" s="103"/>
      <c r="K401" s="113">
        <f t="shared" si="6"/>
        <v>0</v>
      </c>
      <c r="L401" s="161"/>
      <c r="M401" s="161" t="e">
        <f>Table1[[#This Row],[Amount ex GST]]</f>
        <v>#N/A</v>
      </c>
      <c r="N401" s="161"/>
      <c r="O401" s="162" t="e">
        <f>Table1[[#This Row],[Amount ex GST]]-Table1[[#This Row],[Amount]]</f>
        <v>#N/A</v>
      </c>
    </row>
    <row r="402" spans="1:15" x14ac:dyDescent="0.2">
      <c r="A402" s="134"/>
      <c r="B402" s="102"/>
      <c r="C402" s="103"/>
      <c r="D402" s="104"/>
      <c r="E402" s="112" t="e">
        <f>LOOKUP(D402,Accounts!A:A,Accounts!B:B)</f>
        <v>#N/A</v>
      </c>
      <c r="F402" s="106" t="e">
        <f>LOOKUP(Table1[[#This Row],[Account '#]],Accounts!A:A,Accounts!D:D)</f>
        <v>#N/A</v>
      </c>
      <c r="G402" s="107"/>
      <c r="H402" s="108" t="e">
        <f>IF(Table1[[#This Row],[GST?]],Table1[[#This Row],[Amount inc GST]]-Table1[[#This Row],[Amount inc GST]]/1.15,0)</f>
        <v>#N/A</v>
      </c>
      <c r="I402" s="109" t="e">
        <f>Table1[[#This Row],[Amount inc GST]]-Table1[[#This Row],[GST]]</f>
        <v>#N/A</v>
      </c>
      <c r="J402" s="103"/>
      <c r="K402" s="113">
        <f t="shared" si="6"/>
        <v>0</v>
      </c>
      <c r="L402" s="161"/>
      <c r="M402" s="161" t="e">
        <f>Table1[[#This Row],[Amount ex GST]]</f>
        <v>#N/A</v>
      </c>
      <c r="N402" s="161"/>
      <c r="O402" s="162" t="e">
        <f>Table1[[#This Row],[Amount ex GST]]-Table1[[#This Row],[Amount]]</f>
        <v>#N/A</v>
      </c>
    </row>
    <row r="403" spans="1:15" x14ac:dyDescent="0.2">
      <c r="A403" s="134"/>
      <c r="B403" s="102"/>
      <c r="C403" s="103"/>
      <c r="D403" s="104"/>
      <c r="E403" s="112" t="e">
        <f>LOOKUP(D403,Accounts!A:A,Accounts!B:B)</f>
        <v>#N/A</v>
      </c>
      <c r="F403" s="106" t="e">
        <f>LOOKUP(Table1[[#This Row],[Account '#]],Accounts!A:A,Accounts!D:D)</f>
        <v>#N/A</v>
      </c>
      <c r="G403" s="107"/>
      <c r="H403" s="108" t="e">
        <f>IF(Table1[[#This Row],[GST?]],Table1[[#This Row],[Amount inc GST]]-Table1[[#This Row],[Amount inc GST]]/1.15,0)</f>
        <v>#N/A</v>
      </c>
      <c r="I403" s="109" t="e">
        <f>Table1[[#This Row],[Amount inc GST]]-Table1[[#This Row],[GST]]</f>
        <v>#N/A</v>
      </c>
      <c r="J403" s="103"/>
      <c r="K403" s="113">
        <f t="shared" si="6"/>
        <v>0</v>
      </c>
      <c r="L403" s="161"/>
      <c r="M403" s="161" t="e">
        <f>Table1[[#This Row],[Amount ex GST]]</f>
        <v>#N/A</v>
      </c>
      <c r="N403" s="161"/>
      <c r="O403" s="162" t="e">
        <f>Table1[[#This Row],[Amount ex GST]]-Table1[[#This Row],[Amount]]</f>
        <v>#N/A</v>
      </c>
    </row>
    <row r="404" spans="1:15" x14ac:dyDescent="0.2">
      <c r="A404" s="134"/>
      <c r="B404" s="102"/>
      <c r="C404" s="103"/>
      <c r="D404" s="104"/>
      <c r="E404" s="112" t="e">
        <f>LOOKUP(D404,Accounts!A:A,Accounts!B:B)</f>
        <v>#N/A</v>
      </c>
      <c r="F404" s="106" t="e">
        <f>LOOKUP(Table1[[#This Row],[Account '#]],Accounts!A:A,Accounts!D:D)</f>
        <v>#N/A</v>
      </c>
      <c r="G404" s="107"/>
      <c r="H404" s="108" t="e">
        <f>IF(Table1[[#This Row],[GST?]],Table1[[#This Row],[Amount inc GST]]-Table1[[#This Row],[Amount inc GST]]/1.15,0)</f>
        <v>#N/A</v>
      </c>
      <c r="I404" s="109" t="e">
        <f>Table1[[#This Row],[Amount inc GST]]-Table1[[#This Row],[GST]]</f>
        <v>#N/A</v>
      </c>
      <c r="J404" s="103"/>
      <c r="K404" s="113">
        <f t="shared" si="6"/>
        <v>0</v>
      </c>
      <c r="L404" s="161"/>
      <c r="M404" s="161" t="e">
        <f>Table1[[#This Row],[Amount ex GST]]</f>
        <v>#N/A</v>
      </c>
      <c r="N404" s="161"/>
      <c r="O404" s="162" t="e">
        <f>Table1[[#This Row],[Amount ex GST]]-Table1[[#This Row],[Amount]]</f>
        <v>#N/A</v>
      </c>
    </row>
    <row r="405" spans="1:15" x14ac:dyDescent="0.2">
      <c r="A405" s="132"/>
      <c r="B405" s="137"/>
      <c r="C405" s="120"/>
      <c r="D405" s="121"/>
      <c r="E405" s="114" t="e">
        <f>LOOKUP(D405,Accounts!A:A,Accounts!B:B)</f>
        <v>#N/A</v>
      </c>
      <c r="F405" s="115" t="e">
        <f>LOOKUP(Table1[[#This Row],[Account '#]],Accounts!A:A,Accounts!D:D)</f>
        <v>#N/A</v>
      </c>
      <c r="G405" s="136"/>
      <c r="H405" s="108" t="e">
        <f>IF(Table1[[#This Row],[GST?]],Table1[[#This Row],[Amount inc GST]]-Table1[[#This Row],[Amount inc GST]]/1.15,0)</f>
        <v>#N/A</v>
      </c>
      <c r="I405" s="116" t="e">
        <f>Table1[[#This Row],[Amount inc GST]]-Table1[[#This Row],[GST]]</f>
        <v>#N/A</v>
      </c>
      <c r="J405" s="103"/>
      <c r="K405" s="113">
        <f t="shared" si="6"/>
        <v>0</v>
      </c>
      <c r="L405" s="161"/>
      <c r="M405" s="161" t="e">
        <f>Table1[[#This Row],[Amount ex GST]]</f>
        <v>#N/A</v>
      </c>
      <c r="N405" s="161"/>
      <c r="O405" s="162" t="e">
        <f>Table1[[#This Row],[Amount ex GST]]-Table1[[#This Row],[Amount]]</f>
        <v>#N/A</v>
      </c>
    </row>
    <row r="406" spans="1:15" x14ac:dyDescent="0.2">
      <c r="A406" s="134"/>
      <c r="B406" s="102"/>
      <c r="C406" s="103"/>
      <c r="D406" s="104"/>
      <c r="E406" s="112" t="e">
        <f>LOOKUP(D406,Accounts!A:A,Accounts!B:B)</f>
        <v>#N/A</v>
      </c>
      <c r="F406" s="106" t="e">
        <f>LOOKUP(Table1[[#This Row],[Account '#]],Accounts!A:A,Accounts!D:D)</f>
        <v>#N/A</v>
      </c>
      <c r="G406" s="107"/>
      <c r="H406" s="108" t="e">
        <f>IF(Table1[[#This Row],[GST?]],Table1[[#This Row],[Amount inc GST]]-Table1[[#This Row],[Amount inc GST]]/1.15,0)</f>
        <v>#N/A</v>
      </c>
      <c r="I406" s="109" t="e">
        <f>Table1[[#This Row],[Amount inc GST]]-Table1[[#This Row],[GST]]</f>
        <v>#N/A</v>
      </c>
      <c r="J406" s="103"/>
      <c r="K406" s="113">
        <f t="shared" si="6"/>
        <v>0</v>
      </c>
      <c r="L406" s="161"/>
      <c r="M406" s="161" t="e">
        <f>Table1[[#This Row],[Amount ex GST]]</f>
        <v>#N/A</v>
      </c>
      <c r="N406" s="161"/>
      <c r="O406" s="162" t="e">
        <f>Table1[[#This Row],[Amount ex GST]]-Table1[[#This Row],[Amount]]</f>
        <v>#N/A</v>
      </c>
    </row>
    <row r="407" spans="1:15" x14ac:dyDescent="0.2">
      <c r="A407" s="134"/>
      <c r="B407" s="102"/>
      <c r="C407" s="103"/>
      <c r="D407" s="104"/>
      <c r="E407" s="112" t="e">
        <f>LOOKUP(D407,Accounts!A:A,Accounts!B:B)</f>
        <v>#N/A</v>
      </c>
      <c r="F407" s="106" t="e">
        <f>LOOKUP(Table1[[#This Row],[Account '#]],Accounts!A:A,Accounts!D:D)</f>
        <v>#N/A</v>
      </c>
      <c r="G407" s="107"/>
      <c r="H407" s="108" t="e">
        <f>IF(Table1[[#This Row],[GST?]],Table1[[#This Row],[Amount inc GST]]-Table1[[#This Row],[Amount inc GST]]/1.15,0)</f>
        <v>#N/A</v>
      </c>
      <c r="I407" s="109" t="e">
        <f>Table1[[#This Row],[Amount inc GST]]-Table1[[#This Row],[GST]]</f>
        <v>#N/A</v>
      </c>
      <c r="J407" s="103"/>
      <c r="K407" s="113">
        <f t="shared" si="6"/>
        <v>0</v>
      </c>
      <c r="L407" s="161"/>
      <c r="M407" s="161" t="e">
        <f>Table1[[#This Row],[Amount ex GST]]</f>
        <v>#N/A</v>
      </c>
      <c r="N407" s="161"/>
      <c r="O407" s="162" t="e">
        <f>Table1[[#This Row],[Amount ex GST]]-Table1[[#This Row],[Amount]]</f>
        <v>#N/A</v>
      </c>
    </row>
    <row r="408" spans="1:15" x14ac:dyDescent="0.2">
      <c r="A408" s="134"/>
      <c r="B408" s="102"/>
      <c r="C408" s="103"/>
      <c r="D408" s="104"/>
      <c r="E408" s="112" t="e">
        <f>LOOKUP(D408,Accounts!A:A,Accounts!B:B)</f>
        <v>#N/A</v>
      </c>
      <c r="F408" s="106" t="e">
        <f>LOOKUP(Table1[[#This Row],[Account '#]],Accounts!A:A,Accounts!D:D)</f>
        <v>#N/A</v>
      </c>
      <c r="G408" s="107"/>
      <c r="H408" s="108" t="e">
        <f>IF(Table1[[#This Row],[GST?]],Table1[[#This Row],[Amount inc GST]]-Table1[[#This Row],[Amount inc GST]]/1.15,0)</f>
        <v>#N/A</v>
      </c>
      <c r="I408" s="109" t="e">
        <f>Table1[[#This Row],[Amount inc GST]]-Table1[[#This Row],[GST]]</f>
        <v>#N/A</v>
      </c>
      <c r="J408" s="103"/>
      <c r="K408" s="113">
        <f t="shared" si="6"/>
        <v>0</v>
      </c>
      <c r="L408" s="161"/>
      <c r="M408" s="161" t="e">
        <f>Table1[[#This Row],[Amount ex GST]]</f>
        <v>#N/A</v>
      </c>
      <c r="N408" s="161"/>
      <c r="O408" s="162" t="e">
        <f>Table1[[#This Row],[Amount ex GST]]-Table1[[#This Row],[Amount]]</f>
        <v>#N/A</v>
      </c>
    </row>
    <row r="409" spans="1:15" x14ac:dyDescent="0.2">
      <c r="A409" s="134"/>
      <c r="B409" s="102"/>
      <c r="C409" s="103"/>
      <c r="D409" s="104"/>
      <c r="E409" s="112" t="e">
        <f>LOOKUP(D409,Accounts!A:A,Accounts!B:B)</f>
        <v>#N/A</v>
      </c>
      <c r="F409" s="106" t="e">
        <f>LOOKUP(Table1[[#This Row],[Account '#]],Accounts!A:A,Accounts!D:D)</f>
        <v>#N/A</v>
      </c>
      <c r="G409" s="107"/>
      <c r="H409" s="108" t="e">
        <f>IF(Table1[[#This Row],[GST?]],Table1[[#This Row],[Amount inc GST]]-Table1[[#This Row],[Amount inc GST]]/1.15,0)</f>
        <v>#N/A</v>
      </c>
      <c r="I409" s="109" t="e">
        <f>Table1[[#This Row],[Amount inc GST]]-Table1[[#This Row],[GST]]</f>
        <v>#N/A</v>
      </c>
      <c r="J409" s="103"/>
      <c r="K409" s="113">
        <f t="shared" si="6"/>
        <v>0</v>
      </c>
      <c r="L409" s="161"/>
      <c r="M409" s="161" t="e">
        <f>Table1[[#This Row],[Amount ex GST]]</f>
        <v>#N/A</v>
      </c>
      <c r="N409" s="161"/>
      <c r="O409" s="162" t="e">
        <f>Table1[[#This Row],[Amount ex GST]]-Table1[[#This Row],[Amount]]</f>
        <v>#N/A</v>
      </c>
    </row>
    <row r="410" spans="1:15" x14ac:dyDescent="0.2">
      <c r="A410" s="134"/>
      <c r="B410" s="102"/>
      <c r="C410" s="103"/>
      <c r="D410" s="104"/>
      <c r="E410" s="112" t="e">
        <f>LOOKUP(D410,Accounts!A:A,Accounts!B:B)</f>
        <v>#N/A</v>
      </c>
      <c r="F410" s="106" t="e">
        <f>LOOKUP(Table1[[#This Row],[Account '#]],Accounts!A:A,Accounts!D:D)</f>
        <v>#N/A</v>
      </c>
      <c r="G410" s="107"/>
      <c r="H410" s="108" t="e">
        <f>IF(Table1[[#This Row],[GST?]],Table1[[#This Row],[Amount inc GST]]-Table1[[#This Row],[Amount inc GST]]/1.15,0)</f>
        <v>#N/A</v>
      </c>
      <c r="I410" s="109" t="e">
        <f>Table1[[#This Row],[Amount inc GST]]-Table1[[#This Row],[GST]]</f>
        <v>#N/A</v>
      </c>
      <c r="J410" s="103"/>
      <c r="K410" s="113">
        <f t="shared" si="6"/>
        <v>0</v>
      </c>
      <c r="L410" s="161"/>
      <c r="M410" s="161" t="e">
        <f>Table1[[#This Row],[Amount ex GST]]</f>
        <v>#N/A</v>
      </c>
      <c r="N410" s="161"/>
      <c r="O410" s="162" t="e">
        <f>Table1[[#This Row],[Amount ex GST]]-Table1[[#This Row],[Amount]]</f>
        <v>#N/A</v>
      </c>
    </row>
    <row r="411" spans="1:15" x14ac:dyDescent="0.2">
      <c r="A411" s="134"/>
      <c r="B411" s="102"/>
      <c r="C411" s="103"/>
      <c r="D411" s="104"/>
      <c r="E411" s="112" t="e">
        <f>LOOKUP(D411,Accounts!A:A,Accounts!B:B)</f>
        <v>#N/A</v>
      </c>
      <c r="F411" s="106" t="e">
        <f>LOOKUP(Table1[[#This Row],[Account '#]],Accounts!A:A,Accounts!D:D)</f>
        <v>#N/A</v>
      </c>
      <c r="G411" s="107"/>
      <c r="H411" s="108" t="e">
        <f>IF(Table1[[#This Row],[GST?]],Table1[[#This Row],[Amount inc GST]]-Table1[[#This Row],[Amount inc GST]]/1.15,0)</f>
        <v>#N/A</v>
      </c>
      <c r="I411" s="109" t="e">
        <f>Table1[[#This Row],[Amount inc GST]]-Table1[[#This Row],[GST]]</f>
        <v>#N/A</v>
      </c>
      <c r="J411" s="103"/>
      <c r="K411" s="113">
        <f t="shared" si="6"/>
        <v>0</v>
      </c>
      <c r="L411" s="161"/>
      <c r="M411" s="161" t="e">
        <f>Table1[[#This Row],[Amount ex GST]]</f>
        <v>#N/A</v>
      </c>
      <c r="N411" s="161"/>
      <c r="O411" s="162" t="e">
        <f>Table1[[#This Row],[Amount ex GST]]-Table1[[#This Row],[Amount]]</f>
        <v>#N/A</v>
      </c>
    </row>
    <row r="412" spans="1:15" x14ac:dyDescent="0.2">
      <c r="A412" s="134"/>
      <c r="B412" s="102"/>
      <c r="C412" s="103"/>
      <c r="D412" s="104"/>
      <c r="E412" s="112" t="e">
        <f>LOOKUP(D412,Accounts!A:A,Accounts!B:B)</f>
        <v>#N/A</v>
      </c>
      <c r="F412" s="106" t="e">
        <f>LOOKUP(Table1[[#This Row],[Account '#]],Accounts!A:A,Accounts!D:D)</f>
        <v>#N/A</v>
      </c>
      <c r="G412" s="107"/>
      <c r="H412" s="108" t="e">
        <f>IF(Table1[[#This Row],[GST?]],Table1[[#This Row],[Amount inc GST]]-Table1[[#This Row],[Amount inc GST]]/1.15,0)</f>
        <v>#N/A</v>
      </c>
      <c r="I412" s="109" t="e">
        <f>Table1[[#This Row],[Amount inc GST]]-Table1[[#This Row],[GST]]</f>
        <v>#N/A</v>
      </c>
      <c r="J412" s="103"/>
      <c r="K412" s="113">
        <f t="shared" si="6"/>
        <v>0</v>
      </c>
      <c r="L412" s="161"/>
      <c r="M412" s="161" t="e">
        <f>Table1[[#This Row],[Amount ex GST]]</f>
        <v>#N/A</v>
      </c>
      <c r="N412" s="161"/>
      <c r="O412" s="162" t="e">
        <f>Table1[[#This Row],[Amount ex GST]]-Table1[[#This Row],[Amount]]</f>
        <v>#N/A</v>
      </c>
    </row>
    <row r="413" spans="1:15" x14ac:dyDescent="0.2">
      <c r="A413" s="134"/>
      <c r="B413" s="102"/>
      <c r="C413" s="103"/>
      <c r="D413" s="104"/>
      <c r="E413" s="112" t="e">
        <f>LOOKUP(D413,Accounts!A:A,Accounts!B:B)</f>
        <v>#N/A</v>
      </c>
      <c r="F413" s="106" t="e">
        <f>LOOKUP(Table1[[#This Row],[Account '#]],Accounts!A:A,Accounts!D:D)</f>
        <v>#N/A</v>
      </c>
      <c r="G413" s="107"/>
      <c r="H413" s="108" t="e">
        <f>IF(Table1[[#This Row],[GST?]],Table1[[#This Row],[Amount inc GST]]-Table1[[#This Row],[Amount inc GST]]/1.15,0)</f>
        <v>#N/A</v>
      </c>
      <c r="I413" s="109" t="e">
        <f>Table1[[#This Row],[Amount inc GST]]-Table1[[#This Row],[GST]]</f>
        <v>#N/A</v>
      </c>
      <c r="J413" s="103"/>
      <c r="K413" s="113">
        <f t="shared" si="6"/>
        <v>0</v>
      </c>
      <c r="L413" s="161"/>
      <c r="M413" s="161" t="e">
        <f>Table1[[#This Row],[Amount ex GST]]</f>
        <v>#N/A</v>
      </c>
      <c r="N413" s="161"/>
      <c r="O413" s="162" t="e">
        <f>Table1[[#This Row],[Amount ex GST]]-Table1[[#This Row],[Amount]]</f>
        <v>#N/A</v>
      </c>
    </row>
    <row r="414" spans="1:15" x14ac:dyDescent="0.2">
      <c r="A414" s="138"/>
      <c r="B414" s="139"/>
      <c r="C414" s="120"/>
      <c r="D414" s="121"/>
      <c r="E414" s="112" t="e">
        <f>LOOKUP(D414,Accounts!A:A,Accounts!B:B)</f>
        <v>#N/A</v>
      </c>
      <c r="F414" s="106" t="e">
        <f>LOOKUP(Table1[[#This Row],[Account '#]],Accounts!A:A,Accounts!D:D)</f>
        <v>#N/A</v>
      </c>
      <c r="G414" s="140"/>
      <c r="H414" s="108" t="e">
        <f>IF(Table1[[#This Row],[GST?]],Table1[[#This Row],[Amount inc GST]]-Table1[[#This Row],[Amount inc GST]]/1.15,0)</f>
        <v>#N/A</v>
      </c>
      <c r="I414" s="141" t="e">
        <f>Table1[[#This Row],[Amount inc GST]]-Table1[[#This Row],[GST]]</f>
        <v>#N/A</v>
      </c>
      <c r="J414" s="103"/>
      <c r="K414" s="113">
        <f t="shared" si="6"/>
        <v>0</v>
      </c>
      <c r="L414" s="161"/>
      <c r="M414" s="161" t="e">
        <f>Table1[[#This Row],[Amount ex GST]]</f>
        <v>#N/A</v>
      </c>
      <c r="N414" s="161"/>
      <c r="O414" s="162" t="e">
        <f>Table1[[#This Row],[Amount ex GST]]-Table1[[#This Row],[Amount]]</f>
        <v>#N/A</v>
      </c>
    </row>
    <row r="415" spans="1:15" x14ac:dyDescent="0.2">
      <c r="A415" s="134"/>
      <c r="B415" s="102"/>
      <c r="C415" s="103"/>
      <c r="D415" s="104"/>
      <c r="E415" s="112" t="e">
        <f>LOOKUP(D415,Accounts!A:A,Accounts!B:B)</f>
        <v>#N/A</v>
      </c>
      <c r="F415" s="106" t="e">
        <f>LOOKUP(Table1[[#This Row],[Account '#]],Accounts!A:A,Accounts!D:D)</f>
        <v>#N/A</v>
      </c>
      <c r="G415" s="107"/>
      <c r="H415" s="108" t="e">
        <f>IF(Table1[[#This Row],[GST?]],Table1[[#This Row],[Amount inc GST]]-Table1[[#This Row],[Amount inc GST]]/1.15,0)</f>
        <v>#N/A</v>
      </c>
      <c r="I415" s="109" t="e">
        <f>Table1[[#This Row],[Amount inc GST]]-Table1[[#This Row],[GST]]</f>
        <v>#N/A</v>
      </c>
      <c r="J415" s="103"/>
      <c r="K415" s="113">
        <f t="shared" si="6"/>
        <v>0</v>
      </c>
      <c r="L415" s="161"/>
      <c r="M415" s="161" t="e">
        <f>Table1[[#This Row],[Amount ex GST]]</f>
        <v>#N/A</v>
      </c>
      <c r="N415" s="161"/>
      <c r="O415" s="162" t="e">
        <f>Table1[[#This Row],[Amount ex GST]]-Table1[[#This Row],[Amount]]</f>
        <v>#N/A</v>
      </c>
    </row>
    <row r="416" spans="1:15" x14ac:dyDescent="0.2">
      <c r="A416" s="134"/>
      <c r="B416" s="102"/>
      <c r="C416" s="120"/>
      <c r="D416" s="121"/>
      <c r="E416" s="112" t="e">
        <f>LOOKUP(D416,Accounts!A:A,Accounts!B:B)</f>
        <v>#N/A</v>
      </c>
      <c r="F416" s="106" t="e">
        <f>LOOKUP(Table1[[#This Row],[Account '#]],Accounts!A:A,Accounts!D:D)</f>
        <v>#N/A</v>
      </c>
      <c r="G416" s="136"/>
      <c r="H416" s="108" t="e">
        <f>IF(Table1[[#This Row],[GST?]],Table1[[#This Row],[Amount inc GST]]-Table1[[#This Row],[Amount inc GST]]/1.15,0)</f>
        <v>#N/A</v>
      </c>
      <c r="I416" s="116" t="e">
        <f>Table1[[#This Row],[Amount inc GST]]-Table1[[#This Row],[GST]]</f>
        <v>#N/A</v>
      </c>
      <c r="J416" s="103"/>
      <c r="K416" s="113">
        <f t="shared" si="6"/>
        <v>0</v>
      </c>
      <c r="L416" s="161"/>
      <c r="M416" s="161" t="e">
        <f>Table1[[#This Row],[Amount ex GST]]</f>
        <v>#N/A</v>
      </c>
      <c r="N416" s="161"/>
      <c r="O416" s="162" t="e">
        <f>Table1[[#This Row],[Amount ex GST]]-Table1[[#This Row],[Amount]]</f>
        <v>#N/A</v>
      </c>
    </row>
    <row r="417" spans="1:15" x14ac:dyDescent="0.2">
      <c r="A417" s="132"/>
      <c r="B417" s="102"/>
      <c r="C417" s="120"/>
      <c r="D417" s="121"/>
      <c r="E417" s="114" t="e">
        <f>LOOKUP(D417,Accounts!A:A,Accounts!B:B)</f>
        <v>#N/A</v>
      </c>
      <c r="F417" s="115" t="e">
        <f>LOOKUP(Table1[[#This Row],[Account '#]],Accounts!A:A,Accounts!D:D)</f>
        <v>#N/A</v>
      </c>
      <c r="G417" s="136"/>
      <c r="H417" s="108" t="e">
        <f>IF(Table1[[#This Row],[GST?]],Table1[[#This Row],[Amount inc GST]]-Table1[[#This Row],[Amount inc GST]]/1.15,0)</f>
        <v>#N/A</v>
      </c>
      <c r="I417" s="116" t="e">
        <f>Table1[[#This Row],[Amount inc GST]]-Table1[[#This Row],[GST]]</f>
        <v>#N/A</v>
      </c>
      <c r="J417" s="103"/>
      <c r="K417" s="113">
        <f t="shared" si="6"/>
        <v>0</v>
      </c>
      <c r="L417" s="161"/>
      <c r="M417" s="161" t="e">
        <f>Table1[[#This Row],[Amount ex GST]]</f>
        <v>#N/A</v>
      </c>
      <c r="N417" s="161"/>
      <c r="O417" s="162" t="e">
        <f>Table1[[#This Row],[Amount ex GST]]-Table1[[#This Row],[Amount]]</f>
        <v>#N/A</v>
      </c>
    </row>
    <row r="418" spans="1:15" x14ac:dyDescent="0.2">
      <c r="A418" s="132"/>
      <c r="B418" s="102"/>
      <c r="C418" s="120"/>
      <c r="D418" s="121"/>
      <c r="E418" s="114" t="e">
        <f>LOOKUP(D418,Accounts!A:A,Accounts!B:B)</f>
        <v>#N/A</v>
      </c>
      <c r="F418" s="115" t="e">
        <f>LOOKUP(Table1[[#This Row],[Account '#]],Accounts!A:A,Accounts!D:D)</f>
        <v>#N/A</v>
      </c>
      <c r="G418" s="136"/>
      <c r="H418" s="108" t="e">
        <f>IF(Table1[[#This Row],[GST?]],Table1[[#This Row],[Amount inc GST]]-Table1[[#This Row],[Amount inc GST]]/1.15,0)</f>
        <v>#N/A</v>
      </c>
      <c r="I418" s="116" t="e">
        <f>Table1[[#This Row],[Amount inc GST]]-Table1[[#This Row],[GST]]</f>
        <v>#N/A</v>
      </c>
      <c r="J418" s="103"/>
      <c r="K418" s="113">
        <f t="shared" si="6"/>
        <v>0</v>
      </c>
      <c r="L418" s="161"/>
      <c r="M418" s="161" t="e">
        <f>Table1[[#This Row],[Amount ex GST]]</f>
        <v>#N/A</v>
      </c>
      <c r="N418" s="161"/>
      <c r="O418" s="162" t="e">
        <f>Table1[[#This Row],[Amount ex GST]]-Table1[[#This Row],[Amount]]</f>
        <v>#N/A</v>
      </c>
    </row>
    <row r="419" spans="1:15" x14ac:dyDescent="0.2">
      <c r="A419" s="132"/>
      <c r="B419" s="102"/>
      <c r="C419" s="120"/>
      <c r="D419" s="121"/>
      <c r="E419" s="114" t="e">
        <f>LOOKUP(D419,Accounts!A:A,Accounts!B:B)</f>
        <v>#N/A</v>
      </c>
      <c r="F419" s="115" t="e">
        <f>LOOKUP(Table1[[#This Row],[Account '#]],Accounts!A:A,Accounts!D:D)</f>
        <v>#N/A</v>
      </c>
      <c r="G419" s="136"/>
      <c r="H419" s="108" t="e">
        <f>IF(Table1[[#This Row],[GST?]],Table1[[#This Row],[Amount inc GST]]-Table1[[#This Row],[Amount inc GST]]/1.15,0)</f>
        <v>#N/A</v>
      </c>
      <c r="I419" s="116" t="e">
        <f>Table1[[#This Row],[Amount inc GST]]-Table1[[#This Row],[GST]]</f>
        <v>#N/A</v>
      </c>
      <c r="J419" s="103"/>
      <c r="K419" s="113">
        <f t="shared" si="6"/>
        <v>0</v>
      </c>
      <c r="L419" s="161"/>
      <c r="M419" s="161" t="e">
        <f>Table1[[#This Row],[Amount ex GST]]</f>
        <v>#N/A</v>
      </c>
      <c r="N419" s="161"/>
      <c r="O419" s="162" t="e">
        <f>Table1[[#This Row],[Amount ex GST]]-Table1[[#This Row],[Amount]]</f>
        <v>#N/A</v>
      </c>
    </row>
    <row r="420" spans="1:15" x14ac:dyDescent="0.2">
      <c r="A420" s="132"/>
      <c r="B420" s="102"/>
      <c r="C420" s="120"/>
      <c r="D420" s="121"/>
      <c r="E420" s="114" t="e">
        <f>LOOKUP(D420,Accounts!A:A,Accounts!B:B)</f>
        <v>#N/A</v>
      </c>
      <c r="F420" s="115" t="e">
        <f>LOOKUP(Table1[[#This Row],[Account '#]],Accounts!A:A,Accounts!D:D)</f>
        <v>#N/A</v>
      </c>
      <c r="G420" s="136"/>
      <c r="H420" s="108" t="e">
        <f>IF(Table1[[#This Row],[GST?]],Table1[[#This Row],[Amount inc GST]]-Table1[[#This Row],[Amount inc GST]]/1.15,0)</f>
        <v>#N/A</v>
      </c>
      <c r="I420" s="116" t="e">
        <f>Table1[[#This Row],[Amount inc GST]]-Table1[[#This Row],[GST]]</f>
        <v>#N/A</v>
      </c>
      <c r="J420" s="103"/>
      <c r="K420" s="113">
        <f t="shared" si="6"/>
        <v>0</v>
      </c>
      <c r="L420" s="161"/>
      <c r="M420" s="161" t="e">
        <f>Table1[[#This Row],[Amount ex GST]]</f>
        <v>#N/A</v>
      </c>
      <c r="N420" s="161"/>
      <c r="O420" s="162" t="e">
        <f>Table1[[#This Row],[Amount ex GST]]-Table1[[#This Row],[Amount]]</f>
        <v>#N/A</v>
      </c>
    </row>
    <row r="421" spans="1:15" x14ac:dyDescent="0.2">
      <c r="A421" s="132"/>
      <c r="B421" s="102"/>
      <c r="C421" s="120"/>
      <c r="D421" s="121"/>
      <c r="E421" s="114" t="e">
        <f>LOOKUP(D421,Accounts!A:A,Accounts!B:B)</f>
        <v>#N/A</v>
      </c>
      <c r="F421" s="115" t="e">
        <f>LOOKUP(Table1[[#This Row],[Account '#]],Accounts!A:A,Accounts!D:D)</f>
        <v>#N/A</v>
      </c>
      <c r="G421" s="136"/>
      <c r="H421" s="108" t="e">
        <f>IF(Table1[[#This Row],[GST?]],Table1[[#This Row],[Amount inc GST]]-Table1[[#This Row],[Amount inc GST]]/1.15,0)</f>
        <v>#N/A</v>
      </c>
      <c r="I421" s="116" t="e">
        <f>Table1[[#This Row],[Amount inc GST]]-Table1[[#This Row],[GST]]</f>
        <v>#N/A</v>
      </c>
      <c r="J421" s="103"/>
      <c r="K421" s="113">
        <f t="shared" si="6"/>
        <v>0</v>
      </c>
      <c r="L421" s="161"/>
      <c r="M421" s="161" t="e">
        <f>Table1[[#This Row],[Amount ex GST]]</f>
        <v>#N/A</v>
      </c>
      <c r="N421" s="161"/>
      <c r="O421" s="162" t="e">
        <f>Table1[[#This Row],[Amount ex GST]]-Table1[[#This Row],[Amount]]</f>
        <v>#N/A</v>
      </c>
    </row>
    <row r="422" spans="1:15" x14ac:dyDescent="0.2">
      <c r="A422" s="132"/>
      <c r="B422" s="102"/>
      <c r="C422" s="120"/>
      <c r="D422" s="121"/>
      <c r="E422" s="114" t="e">
        <f>LOOKUP(D422,Accounts!A:A,Accounts!B:B)</f>
        <v>#N/A</v>
      </c>
      <c r="F422" s="115" t="e">
        <f>LOOKUP(Table1[[#This Row],[Account '#]],Accounts!A:A,Accounts!D:D)</f>
        <v>#N/A</v>
      </c>
      <c r="G422" s="136"/>
      <c r="H422" s="108" t="e">
        <f>IF(Table1[[#This Row],[GST?]],Table1[[#This Row],[Amount inc GST]]-Table1[[#This Row],[Amount inc GST]]/1.15,0)</f>
        <v>#N/A</v>
      </c>
      <c r="I422" s="116" t="e">
        <f>Table1[[#This Row],[Amount inc GST]]-Table1[[#This Row],[GST]]</f>
        <v>#N/A</v>
      </c>
      <c r="J422" s="103"/>
      <c r="K422" s="113">
        <f t="shared" si="6"/>
        <v>0</v>
      </c>
      <c r="L422" s="161"/>
      <c r="M422" s="161" t="e">
        <f>Table1[[#This Row],[Amount ex GST]]</f>
        <v>#N/A</v>
      </c>
      <c r="N422" s="161"/>
      <c r="O422" s="162" t="e">
        <f>Table1[[#This Row],[Amount ex GST]]-Table1[[#This Row],[Amount]]</f>
        <v>#N/A</v>
      </c>
    </row>
    <row r="423" spans="1:15" x14ac:dyDescent="0.2">
      <c r="A423" s="132"/>
      <c r="B423" s="102"/>
      <c r="C423" s="120"/>
      <c r="D423" s="121"/>
      <c r="E423" s="114" t="e">
        <f>LOOKUP(D423,Accounts!A:A,Accounts!B:B)</f>
        <v>#N/A</v>
      </c>
      <c r="F423" s="115" t="e">
        <f>LOOKUP(Table1[[#This Row],[Account '#]],Accounts!A:A,Accounts!D:D)</f>
        <v>#N/A</v>
      </c>
      <c r="G423" s="136"/>
      <c r="H423" s="108" t="e">
        <f>IF(Table1[[#This Row],[GST?]],Table1[[#This Row],[Amount inc GST]]-Table1[[#This Row],[Amount inc GST]]/1.15,0)</f>
        <v>#N/A</v>
      </c>
      <c r="I423" s="116" t="e">
        <f>Table1[[#This Row],[Amount inc GST]]-Table1[[#This Row],[GST]]</f>
        <v>#N/A</v>
      </c>
      <c r="J423" s="103"/>
      <c r="K423" s="113">
        <f t="shared" si="6"/>
        <v>0</v>
      </c>
      <c r="L423" s="161"/>
      <c r="M423" s="161" t="e">
        <f>Table1[[#This Row],[Amount ex GST]]</f>
        <v>#N/A</v>
      </c>
      <c r="N423" s="161"/>
      <c r="O423" s="162" t="e">
        <f>Table1[[#This Row],[Amount ex GST]]-Table1[[#This Row],[Amount]]</f>
        <v>#N/A</v>
      </c>
    </row>
    <row r="424" spans="1:15" x14ac:dyDescent="0.2">
      <c r="A424" s="132"/>
      <c r="B424" s="102"/>
      <c r="C424" s="120"/>
      <c r="D424" s="121"/>
      <c r="E424" s="114" t="e">
        <f>LOOKUP(D424,Accounts!A:A,Accounts!B:B)</f>
        <v>#N/A</v>
      </c>
      <c r="F424" s="115" t="e">
        <f>LOOKUP(Table1[[#This Row],[Account '#]],Accounts!A:A,Accounts!D:D)</f>
        <v>#N/A</v>
      </c>
      <c r="G424" s="136"/>
      <c r="H424" s="108" t="e">
        <f>IF(Table1[[#This Row],[GST?]],Table1[[#This Row],[Amount inc GST]]-Table1[[#This Row],[Amount inc GST]]/1.15,0)</f>
        <v>#N/A</v>
      </c>
      <c r="I424" s="116" t="e">
        <f>Table1[[#This Row],[Amount inc GST]]-Table1[[#This Row],[GST]]</f>
        <v>#N/A</v>
      </c>
      <c r="J424" s="103"/>
      <c r="K424" s="113">
        <f t="shared" si="6"/>
        <v>0</v>
      </c>
      <c r="L424" s="161"/>
      <c r="M424" s="161" t="e">
        <f>Table1[[#This Row],[Amount ex GST]]</f>
        <v>#N/A</v>
      </c>
      <c r="N424" s="161"/>
      <c r="O424" s="162" t="e">
        <f>Table1[[#This Row],[Amount ex GST]]-Table1[[#This Row],[Amount]]</f>
        <v>#N/A</v>
      </c>
    </row>
    <row r="425" spans="1:15" x14ac:dyDescent="0.2">
      <c r="A425" s="132"/>
      <c r="B425" s="102"/>
      <c r="C425" s="120"/>
      <c r="D425" s="121"/>
      <c r="E425" s="114" t="e">
        <f>LOOKUP(D425,Accounts!A:A,Accounts!B:B)</f>
        <v>#N/A</v>
      </c>
      <c r="F425" s="115" t="e">
        <f>LOOKUP(Table1[[#This Row],[Account '#]],Accounts!A:A,Accounts!D:D)</f>
        <v>#N/A</v>
      </c>
      <c r="G425" s="136"/>
      <c r="H425" s="108" t="e">
        <f>IF(Table1[[#This Row],[GST?]],Table1[[#This Row],[Amount inc GST]]-Table1[[#This Row],[Amount inc GST]]/1.15,0)</f>
        <v>#N/A</v>
      </c>
      <c r="I425" s="116" t="e">
        <f>Table1[[#This Row],[Amount inc GST]]-Table1[[#This Row],[GST]]</f>
        <v>#N/A</v>
      </c>
      <c r="J425" s="103"/>
      <c r="K425" s="113">
        <f t="shared" si="6"/>
        <v>0</v>
      </c>
      <c r="L425" s="161"/>
      <c r="M425" s="161" t="e">
        <f>Table1[[#This Row],[Amount ex GST]]</f>
        <v>#N/A</v>
      </c>
      <c r="N425" s="161"/>
      <c r="O425" s="162" t="e">
        <f>Table1[[#This Row],[Amount ex GST]]-Table1[[#This Row],[Amount]]</f>
        <v>#N/A</v>
      </c>
    </row>
    <row r="426" spans="1:15" x14ac:dyDescent="0.2">
      <c r="A426" s="132"/>
      <c r="B426" s="102"/>
      <c r="C426" s="120"/>
      <c r="D426" s="121"/>
      <c r="E426" s="114" t="e">
        <f>LOOKUP(D426,Accounts!A:A,Accounts!B:B)</f>
        <v>#N/A</v>
      </c>
      <c r="F426" s="115" t="e">
        <f>LOOKUP(Table1[[#This Row],[Account '#]],Accounts!A:A,Accounts!D:D)</f>
        <v>#N/A</v>
      </c>
      <c r="G426" s="136"/>
      <c r="H426" s="108" t="e">
        <f>IF(Table1[[#This Row],[GST?]],Table1[[#This Row],[Amount inc GST]]-Table1[[#This Row],[Amount inc GST]]/1.15,0)</f>
        <v>#N/A</v>
      </c>
      <c r="I426" s="116" t="e">
        <f>Table1[[#This Row],[Amount inc GST]]-Table1[[#This Row],[GST]]</f>
        <v>#N/A</v>
      </c>
      <c r="J426" s="103"/>
      <c r="K426" s="113">
        <f t="shared" si="6"/>
        <v>0</v>
      </c>
      <c r="L426" s="161"/>
      <c r="M426" s="161" t="e">
        <f>Table1[[#This Row],[Amount ex GST]]</f>
        <v>#N/A</v>
      </c>
      <c r="N426" s="161"/>
      <c r="O426" s="162" t="e">
        <f>Table1[[#This Row],[Amount ex GST]]-Table1[[#This Row],[Amount]]</f>
        <v>#N/A</v>
      </c>
    </row>
    <row r="427" spans="1:15" x14ac:dyDescent="0.2">
      <c r="A427" s="132"/>
      <c r="B427" s="102"/>
      <c r="C427" s="120"/>
      <c r="D427" s="121"/>
      <c r="E427" s="114" t="e">
        <f>LOOKUP(D427,Accounts!A:A,Accounts!B:B)</f>
        <v>#N/A</v>
      </c>
      <c r="F427" s="115" t="e">
        <f>LOOKUP(Table1[[#This Row],[Account '#]],Accounts!A:A,Accounts!D:D)</f>
        <v>#N/A</v>
      </c>
      <c r="G427" s="136"/>
      <c r="H427" s="108" t="e">
        <f>IF(Table1[[#This Row],[GST?]],Table1[[#This Row],[Amount inc GST]]-Table1[[#This Row],[Amount inc GST]]/1.15,0)</f>
        <v>#N/A</v>
      </c>
      <c r="I427" s="116" t="e">
        <f>Table1[[#This Row],[Amount inc GST]]-Table1[[#This Row],[GST]]</f>
        <v>#N/A</v>
      </c>
      <c r="J427" s="103"/>
      <c r="K427" s="113">
        <f t="shared" si="6"/>
        <v>0</v>
      </c>
      <c r="L427" s="161"/>
      <c r="M427" s="161" t="e">
        <f>Table1[[#This Row],[Amount ex GST]]</f>
        <v>#N/A</v>
      </c>
      <c r="N427" s="161"/>
      <c r="O427" s="162" t="e">
        <f>Table1[[#This Row],[Amount ex GST]]-Table1[[#This Row],[Amount]]</f>
        <v>#N/A</v>
      </c>
    </row>
    <row r="428" spans="1:15" x14ac:dyDescent="0.2">
      <c r="A428" s="132"/>
      <c r="B428" s="102"/>
      <c r="C428" s="120"/>
      <c r="D428" s="121"/>
      <c r="E428" s="114" t="e">
        <f>LOOKUP(D428,Accounts!A:A,Accounts!B:B)</f>
        <v>#N/A</v>
      </c>
      <c r="F428" s="115" t="e">
        <f>LOOKUP(Table1[[#This Row],[Account '#]],Accounts!A:A,Accounts!D:D)</f>
        <v>#N/A</v>
      </c>
      <c r="G428" s="136"/>
      <c r="H428" s="108" t="e">
        <f>IF(Table1[[#This Row],[GST?]],Table1[[#This Row],[Amount inc GST]]-Table1[[#This Row],[Amount inc GST]]/1.15,0)</f>
        <v>#N/A</v>
      </c>
      <c r="I428" s="116" t="e">
        <f>Table1[[#This Row],[Amount inc GST]]-Table1[[#This Row],[GST]]</f>
        <v>#N/A</v>
      </c>
      <c r="J428" s="103"/>
      <c r="K428" s="113">
        <f t="shared" si="6"/>
        <v>0</v>
      </c>
      <c r="L428" s="161"/>
      <c r="M428" s="161" t="e">
        <f>Table1[[#This Row],[Amount ex GST]]</f>
        <v>#N/A</v>
      </c>
      <c r="N428" s="161"/>
      <c r="O428" s="162" t="e">
        <f>Table1[[#This Row],[Amount ex GST]]-Table1[[#This Row],[Amount]]</f>
        <v>#N/A</v>
      </c>
    </row>
    <row r="429" spans="1:15" x14ac:dyDescent="0.2">
      <c r="A429" s="132"/>
      <c r="B429" s="102"/>
      <c r="C429" s="120"/>
      <c r="D429" s="121"/>
      <c r="E429" s="114" t="e">
        <f>LOOKUP(D429,Accounts!A:A,Accounts!B:B)</f>
        <v>#N/A</v>
      </c>
      <c r="F429" s="115" t="e">
        <f>LOOKUP(Table1[[#This Row],[Account '#]],Accounts!A:A,Accounts!D:D)</f>
        <v>#N/A</v>
      </c>
      <c r="G429" s="136"/>
      <c r="H429" s="108" t="e">
        <f>IF(Table1[[#This Row],[GST?]],Table1[[#This Row],[Amount inc GST]]-Table1[[#This Row],[Amount inc GST]]/1.15,0)</f>
        <v>#N/A</v>
      </c>
      <c r="I429" s="116" t="e">
        <f>Table1[[#This Row],[Amount inc GST]]-Table1[[#This Row],[GST]]</f>
        <v>#N/A</v>
      </c>
      <c r="J429" s="103"/>
      <c r="K429" s="113">
        <f t="shared" si="6"/>
        <v>0</v>
      </c>
      <c r="L429" s="161"/>
      <c r="M429" s="161" t="e">
        <f>Table1[[#This Row],[Amount ex GST]]</f>
        <v>#N/A</v>
      </c>
      <c r="N429" s="161"/>
      <c r="O429" s="162" t="e">
        <f>Table1[[#This Row],[Amount ex GST]]-Table1[[#This Row],[Amount]]</f>
        <v>#N/A</v>
      </c>
    </row>
    <row r="430" spans="1:15" x14ac:dyDescent="0.2">
      <c r="A430" s="132"/>
      <c r="B430" s="102"/>
      <c r="C430" s="120"/>
      <c r="D430" s="121"/>
      <c r="E430" s="114" t="e">
        <f>LOOKUP(D430,Accounts!A:A,Accounts!B:B)</f>
        <v>#N/A</v>
      </c>
      <c r="F430" s="115" t="e">
        <f>LOOKUP(Table1[[#This Row],[Account '#]],Accounts!A:A,Accounts!D:D)</f>
        <v>#N/A</v>
      </c>
      <c r="G430" s="136"/>
      <c r="H430" s="108" t="e">
        <f>IF(Table1[[#This Row],[GST?]],Table1[[#This Row],[Amount inc GST]]-Table1[[#This Row],[Amount inc GST]]/1.15,0)</f>
        <v>#N/A</v>
      </c>
      <c r="I430" s="116" t="e">
        <f>Table1[[#This Row],[Amount inc GST]]-Table1[[#This Row],[GST]]</f>
        <v>#N/A</v>
      </c>
      <c r="J430" s="103"/>
      <c r="K430" s="113">
        <f t="shared" si="6"/>
        <v>0</v>
      </c>
      <c r="L430" s="161"/>
      <c r="M430" s="161" t="e">
        <f>Table1[[#This Row],[Amount ex GST]]</f>
        <v>#N/A</v>
      </c>
      <c r="N430" s="161"/>
      <c r="O430" s="162" t="e">
        <f>Table1[[#This Row],[Amount ex GST]]-Table1[[#This Row],[Amount]]</f>
        <v>#N/A</v>
      </c>
    </row>
    <row r="431" spans="1:15" x14ac:dyDescent="0.2">
      <c r="A431" s="132"/>
      <c r="B431" s="102"/>
      <c r="C431" s="120"/>
      <c r="D431" s="121"/>
      <c r="E431" s="114" t="e">
        <f>LOOKUP(D431,Accounts!A:A,Accounts!B:B)</f>
        <v>#N/A</v>
      </c>
      <c r="F431" s="115" t="e">
        <f>LOOKUP(Table1[[#This Row],[Account '#]],Accounts!A:A,Accounts!D:D)</f>
        <v>#N/A</v>
      </c>
      <c r="G431" s="136"/>
      <c r="H431" s="108" t="e">
        <f>IF(Table1[[#This Row],[GST?]],Table1[[#This Row],[Amount inc GST]]-Table1[[#This Row],[Amount inc GST]]/1.15,0)</f>
        <v>#N/A</v>
      </c>
      <c r="I431" s="116" t="e">
        <f>Table1[[#This Row],[Amount inc GST]]-Table1[[#This Row],[GST]]</f>
        <v>#N/A</v>
      </c>
      <c r="J431" s="103"/>
      <c r="K431" s="113">
        <f t="shared" si="6"/>
        <v>0</v>
      </c>
      <c r="L431" s="161"/>
      <c r="M431" s="161" t="e">
        <f>Table1[[#This Row],[Amount ex GST]]</f>
        <v>#N/A</v>
      </c>
      <c r="N431" s="161"/>
      <c r="O431" s="162" t="e">
        <f>Table1[[#This Row],[Amount ex GST]]-Table1[[#This Row],[Amount]]</f>
        <v>#N/A</v>
      </c>
    </row>
    <row r="432" spans="1:15" x14ac:dyDescent="0.2">
      <c r="A432" s="132"/>
      <c r="B432" s="102"/>
      <c r="C432" s="120"/>
      <c r="D432" s="121"/>
      <c r="E432" s="114" t="e">
        <f>LOOKUP(D432,Accounts!A:A,Accounts!B:B)</f>
        <v>#N/A</v>
      </c>
      <c r="F432" s="115" t="e">
        <f>LOOKUP(Table1[[#This Row],[Account '#]],Accounts!A:A,Accounts!D:D)</f>
        <v>#N/A</v>
      </c>
      <c r="G432" s="136"/>
      <c r="H432" s="108" t="e">
        <f>IF(Table1[[#This Row],[GST?]],Table1[[#This Row],[Amount inc GST]]-Table1[[#This Row],[Amount inc GST]]/1.15,0)</f>
        <v>#N/A</v>
      </c>
      <c r="I432" s="116" t="e">
        <f>Table1[[#This Row],[Amount inc GST]]-Table1[[#This Row],[GST]]</f>
        <v>#N/A</v>
      </c>
      <c r="J432" s="103"/>
      <c r="K432" s="113">
        <f t="shared" si="6"/>
        <v>0</v>
      </c>
      <c r="L432" s="161"/>
      <c r="M432" s="161" t="e">
        <f>Table1[[#This Row],[Amount ex GST]]</f>
        <v>#N/A</v>
      </c>
      <c r="N432" s="161"/>
      <c r="O432" s="162" t="e">
        <f>Table1[[#This Row],[Amount ex GST]]-Table1[[#This Row],[Amount]]</f>
        <v>#N/A</v>
      </c>
    </row>
    <row r="433" spans="1:15" x14ac:dyDescent="0.2">
      <c r="A433" s="132"/>
      <c r="B433" s="102"/>
      <c r="C433" s="120"/>
      <c r="D433" s="121"/>
      <c r="E433" s="114" t="e">
        <f>LOOKUP(D433,Accounts!A:A,Accounts!B:B)</f>
        <v>#N/A</v>
      </c>
      <c r="F433" s="115" t="e">
        <f>LOOKUP(Table1[[#This Row],[Account '#]],Accounts!A:A,Accounts!D:D)</f>
        <v>#N/A</v>
      </c>
      <c r="G433" s="136"/>
      <c r="H433" s="108" t="e">
        <f>IF(Table1[[#This Row],[GST?]],Table1[[#This Row],[Amount inc GST]]-Table1[[#This Row],[Amount inc GST]]/1.15,0)</f>
        <v>#N/A</v>
      </c>
      <c r="I433" s="116" t="e">
        <f>Table1[[#This Row],[Amount inc GST]]-Table1[[#This Row],[GST]]</f>
        <v>#N/A</v>
      </c>
      <c r="J433" s="103"/>
      <c r="K433" s="113">
        <f t="shared" si="6"/>
        <v>0</v>
      </c>
      <c r="L433" s="161"/>
      <c r="M433" s="161" t="e">
        <f>Table1[[#This Row],[Amount ex GST]]</f>
        <v>#N/A</v>
      </c>
      <c r="N433" s="161"/>
      <c r="O433" s="162" t="e">
        <f>Table1[[#This Row],[Amount ex GST]]-Table1[[#This Row],[Amount]]</f>
        <v>#N/A</v>
      </c>
    </row>
    <row r="434" spans="1:15" x14ac:dyDescent="0.2">
      <c r="A434" s="132"/>
      <c r="B434" s="102"/>
      <c r="C434" s="120"/>
      <c r="D434" s="121"/>
      <c r="E434" s="114" t="e">
        <f>LOOKUP(D434,Accounts!A:A,Accounts!B:B)</f>
        <v>#N/A</v>
      </c>
      <c r="F434" s="115" t="e">
        <f>LOOKUP(Table1[[#This Row],[Account '#]],Accounts!A:A,Accounts!D:D)</f>
        <v>#N/A</v>
      </c>
      <c r="G434" s="136"/>
      <c r="H434" s="108" t="e">
        <f>IF(Table1[[#This Row],[GST?]],Table1[[#This Row],[Amount inc GST]]-Table1[[#This Row],[Amount inc GST]]/1.15,0)</f>
        <v>#N/A</v>
      </c>
      <c r="I434" s="116" t="e">
        <f>Table1[[#This Row],[Amount inc GST]]-Table1[[#This Row],[GST]]</f>
        <v>#N/A</v>
      </c>
      <c r="J434" s="103"/>
      <c r="K434" s="113">
        <f t="shared" si="6"/>
        <v>0</v>
      </c>
      <c r="L434" s="161"/>
      <c r="M434" s="161" t="e">
        <f>Table1[[#This Row],[Amount ex GST]]</f>
        <v>#N/A</v>
      </c>
      <c r="N434" s="161"/>
      <c r="O434" s="162" t="e">
        <f>Table1[[#This Row],[Amount ex GST]]-Table1[[#This Row],[Amount]]</f>
        <v>#N/A</v>
      </c>
    </row>
    <row r="435" spans="1:15" x14ac:dyDescent="0.2">
      <c r="A435" s="132"/>
      <c r="B435" s="102"/>
      <c r="C435" s="120"/>
      <c r="D435" s="121"/>
      <c r="E435" s="114" t="e">
        <f>LOOKUP(D435,Accounts!A:A,Accounts!B:B)</f>
        <v>#N/A</v>
      </c>
      <c r="F435" s="115" t="e">
        <f>LOOKUP(Table1[[#This Row],[Account '#]],Accounts!A:A,Accounts!D:D)</f>
        <v>#N/A</v>
      </c>
      <c r="G435" s="136"/>
      <c r="H435" s="108" t="e">
        <f>IF(Table1[[#This Row],[GST?]],Table1[[#This Row],[Amount inc GST]]-Table1[[#This Row],[Amount inc GST]]/1.15,0)</f>
        <v>#N/A</v>
      </c>
      <c r="I435" s="116" t="e">
        <f>Table1[[#This Row],[Amount inc GST]]-Table1[[#This Row],[GST]]</f>
        <v>#N/A</v>
      </c>
      <c r="J435" s="103"/>
      <c r="K435" s="113">
        <f t="shared" si="6"/>
        <v>0</v>
      </c>
      <c r="L435" s="161"/>
      <c r="M435" s="161" t="e">
        <f>Table1[[#This Row],[Amount ex GST]]</f>
        <v>#N/A</v>
      </c>
      <c r="N435" s="161"/>
      <c r="O435" s="162" t="e">
        <f>Table1[[#This Row],[Amount ex GST]]-Table1[[#This Row],[Amount]]</f>
        <v>#N/A</v>
      </c>
    </row>
    <row r="436" spans="1:15" x14ac:dyDescent="0.2">
      <c r="A436" s="132"/>
      <c r="B436" s="102"/>
      <c r="C436" s="120"/>
      <c r="D436" s="121"/>
      <c r="E436" s="114" t="e">
        <f>LOOKUP(D436,Accounts!A:A,Accounts!B:B)</f>
        <v>#N/A</v>
      </c>
      <c r="F436" s="115" t="e">
        <f>LOOKUP(Table1[[#This Row],[Account '#]],Accounts!A:A,Accounts!D:D)</f>
        <v>#N/A</v>
      </c>
      <c r="G436" s="136"/>
      <c r="H436" s="108" t="e">
        <f>IF(Table1[[#This Row],[GST?]],Table1[[#This Row],[Amount inc GST]]-Table1[[#This Row],[Amount inc GST]]/1.15,0)</f>
        <v>#N/A</v>
      </c>
      <c r="I436" s="116" t="e">
        <f>Table1[[#This Row],[Amount inc GST]]-Table1[[#This Row],[GST]]</f>
        <v>#N/A</v>
      </c>
      <c r="J436" s="103"/>
      <c r="K436" s="113">
        <f t="shared" si="6"/>
        <v>0</v>
      </c>
      <c r="L436" s="161"/>
      <c r="M436" s="161" t="e">
        <f>Table1[[#This Row],[Amount ex GST]]</f>
        <v>#N/A</v>
      </c>
      <c r="N436" s="161"/>
      <c r="O436" s="162" t="e">
        <f>Table1[[#This Row],[Amount ex GST]]-Table1[[#This Row],[Amount]]</f>
        <v>#N/A</v>
      </c>
    </row>
    <row r="437" spans="1:15" x14ac:dyDescent="0.2">
      <c r="A437" s="132"/>
      <c r="B437" s="102"/>
      <c r="C437" s="120"/>
      <c r="D437" s="121"/>
      <c r="E437" s="114" t="e">
        <f>LOOKUP(D437,Accounts!A:A,Accounts!B:B)</f>
        <v>#N/A</v>
      </c>
      <c r="F437" s="115" t="e">
        <f>LOOKUP(Table1[[#This Row],[Account '#]],Accounts!A:A,Accounts!D:D)</f>
        <v>#N/A</v>
      </c>
      <c r="G437" s="136"/>
      <c r="H437" s="108" t="e">
        <f>IF(Table1[[#This Row],[GST?]],Table1[[#This Row],[Amount inc GST]]-Table1[[#This Row],[Amount inc GST]]/1.15,0)</f>
        <v>#N/A</v>
      </c>
      <c r="I437" s="116" t="e">
        <f>Table1[[#This Row],[Amount inc GST]]-Table1[[#This Row],[GST]]</f>
        <v>#N/A</v>
      </c>
      <c r="J437" s="103"/>
      <c r="K437" s="113">
        <f t="shared" si="6"/>
        <v>0</v>
      </c>
      <c r="L437" s="161"/>
      <c r="M437" s="161" t="e">
        <f>Table1[[#This Row],[Amount ex GST]]</f>
        <v>#N/A</v>
      </c>
      <c r="N437" s="161"/>
      <c r="O437" s="162" t="e">
        <f>Table1[[#This Row],[Amount ex GST]]-Table1[[#This Row],[Amount]]</f>
        <v>#N/A</v>
      </c>
    </row>
    <row r="438" spans="1:15" x14ac:dyDescent="0.2">
      <c r="A438" s="132"/>
      <c r="B438" s="102"/>
      <c r="C438" s="120"/>
      <c r="D438" s="121"/>
      <c r="E438" s="114" t="e">
        <f>LOOKUP(D438,Accounts!A:A,Accounts!B:B)</f>
        <v>#N/A</v>
      </c>
      <c r="F438" s="115" t="e">
        <f>LOOKUP(Table1[[#This Row],[Account '#]],Accounts!A:A,Accounts!D:D)</f>
        <v>#N/A</v>
      </c>
      <c r="G438" s="136"/>
      <c r="H438" s="108" t="e">
        <f>IF(Table1[[#This Row],[GST?]],Table1[[#This Row],[Amount inc GST]]-Table1[[#This Row],[Amount inc GST]]/1.15,0)</f>
        <v>#N/A</v>
      </c>
      <c r="I438" s="116" t="e">
        <f>Table1[[#This Row],[Amount inc GST]]-Table1[[#This Row],[GST]]</f>
        <v>#N/A</v>
      </c>
      <c r="J438" s="103"/>
      <c r="K438" s="113">
        <f t="shared" si="6"/>
        <v>0</v>
      </c>
      <c r="L438" s="161"/>
      <c r="M438" s="161" t="e">
        <f>Table1[[#This Row],[Amount ex GST]]</f>
        <v>#N/A</v>
      </c>
      <c r="N438" s="161"/>
      <c r="O438" s="162" t="e">
        <f>Table1[[#This Row],[Amount ex GST]]-Table1[[#This Row],[Amount]]</f>
        <v>#N/A</v>
      </c>
    </row>
    <row r="439" spans="1:15" x14ac:dyDescent="0.2">
      <c r="A439" s="132"/>
      <c r="B439" s="102"/>
      <c r="C439" s="120"/>
      <c r="D439" s="121"/>
      <c r="E439" s="114" t="e">
        <f>LOOKUP(D439,Accounts!A:A,Accounts!B:B)</f>
        <v>#N/A</v>
      </c>
      <c r="F439" s="115" t="e">
        <f>LOOKUP(Table1[[#This Row],[Account '#]],Accounts!A:A,Accounts!D:D)</f>
        <v>#N/A</v>
      </c>
      <c r="G439" s="136"/>
      <c r="H439" s="108" t="e">
        <f>IF(Table1[[#This Row],[GST?]],Table1[[#This Row],[Amount inc GST]]-Table1[[#This Row],[Amount inc GST]]/1.15,0)</f>
        <v>#N/A</v>
      </c>
      <c r="I439" s="116" t="e">
        <f>Table1[[#This Row],[Amount inc GST]]-Table1[[#This Row],[GST]]</f>
        <v>#N/A</v>
      </c>
      <c r="J439" s="103"/>
      <c r="K439" s="113">
        <f t="shared" si="6"/>
        <v>0</v>
      </c>
      <c r="L439" s="161"/>
      <c r="M439" s="161" t="e">
        <f>Table1[[#This Row],[Amount ex GST]]</f>
        <v>#N/A</v>
      </c>
      <c r="N439" s="161"/>
      <c r="O439" s="162" t="e">
        <f>Table1[[#This Row],[Amount ex GST]]-Table1[[#This Row],[Amount]]</f>
        <v>#N/A</v>
      </c>
    </row>
    <row r="440" spans="1:15" x14ac:dyDescent="0.2">
      <c r="A440" s="132"/>
      <c r="B440" s="102"/>
      <c r="C440" s="120"/>
      <c r="D440" s="121"/>
      <c r="E440" s="114" t="e">
        <f>LOOKUP(D440,Accounts!A:A,Accounts!B:B)</f>
        <v>#N/A</v>
      </c>
      <c r="F440" s="115" t="e">
        <f>LOOKUP(Table1[[#This Row],[Account '#]],Accounts!A:A,Accounts!D:D)</f>
        <v>#N/A</v>
      </c>
      <c r="G440" s="136"/>
      <c r="H440" s="108" t="e">
        <f>IF(Table1[[#This Row],[GST?]],Table1[[#This Row],[Amount inc GST]]-Table1[[#This Row],[Amount inc GST]]/1.15,0)</f>
        <v>#N/A</v>
      </c>
      <c r="I440" s="116" t="e">
        <f>Table1[[#This Row],[Amount inc GST]]-Table1[[#This Row],[GST]]</f>
        <v>#N/A</v>
      </c>
      <c r="J440" s="103"/>
      <c r="K440" s="113">
        <f t="shared" si="6"/>
        <v>0</v>
      </c>
      <c r="L440" s="161"/>
      <c r="M440" s="161" t="e">
        <f>Table1[[#This Row],[Amount ex GST]]</f>
        <v>#N/A</v>
      </c>
      <c r="N440" s="161"/>
      <c r="O440" s="162" t="e">
        <f>Table1[[#This Row],[Amount ex GST]]-Table1[[#This Row],[Amount]]</f>
        <v>#N/A</v>
      </c>
    </row>
    <row r="441" spans="1:15" x14ac:dyDescent="0.2">
      <c r="A441" s="132"/>
      <c r="B441" s="102"/>
      <c r="C441" s="120"/>
      <c r="D441" s="121"/>
      <c r="E441" s="114" t="e">
        <f>LOOKUP(D441,Accounts!A:A,Accounts!B:B)</f>
        <v>#N/A</v>
      </c>
      <c r="F441" s="115" t="e">
        <f>LOOKUP(Table1[[#This Row],[Account '#]],Accounts!A:A,Accounts!D:D)</f>
        <v>#N/A</v>
      </c>
      <c r="G441" s="136"/>
      <c r="H441" s="108" t="e">
        <f>IF(Table1[[#This Row],[GST?]],Table1[[#This Row],[Amount inc GST]]-Table1[[#This Row],[Amount inc GST]]/1.15,0)</f>
        <v>#N/A</v>
      </c>
      <c r="I441" s="116" t="e">
        <f>Table1[[#This Row],[Amount inc GST]]-Table1[[#This Row],[GST]]</f>
        <v>#N/A</v>
      </c>
      <c r="J441" s="103"/>
      <c r="K441" s="113">
        <f t="shared" si="6"/>
        <v>0</v>
      </c>
      <c r="L441" s="161"/>
      <c r="M441" s="161" t="e">
        <f>Table1[[#This Row],[Amount ex GST]]</f>
        <v>#N/A</v>
      </c>
      <c r="N441" s="161"/>
      <c r="O441" s="162" t="e">
        <f>Table1[[#This Row],[Amount ex GST]]-Table1[[#This Row],[Amount]]</f>
        <v>#N/A</v>
      </c>
    </row>
    <row r="442" spans="1:15" x14ac:dyDescent="0.2">
      <c r="A442" s="132"/>
      <c r="B442" s="102"/>
      <c r="C442" s="120"/>
      <c r="D442" s="121"/>
      <c r="E442" s="114" t="e">
        <f>LOOKUP(D442,Accounts!A:A,Accounts!B:B)</f>
        <v>#N/A</v>
      </c>
      <c r="F442" s="115" t="e">
        <f>LOOKUP(Table1[[#This Row],[Account '#]],Accounts!A:A,Accounts!D:D)</f>
        <v>#N/A</v>
      </c>
      <c r="G442" s="136"/>
      <c r="H442" s="108" t="e">
        <f>IF(Table1[[#This Row],[GST?]],Table1[[#This Row],[Amount inc GST]]-Table1[[#This Row],[Amount inc GST]]/1.15,0)</f>
        <v>#N/A</v>
      </c>
      <c r="I442" s="116" t="e">
        <f>Table1[[#This Row],[Amount inc GST]]-Table1[[#This Row],[GST]]</f>
        <v>#N/A</v>
      </c>
      <c r="J442" s="103"/>
      <c r="K442" s="113">
        <f t="shared" si="6"/>
        <v>0</v>
      </c>
      <c r="L442" s="161"/>
      <c r="M442" s="161" t="e">
        <f>Table1[[#This Row],[Amount ex GST]]</f>
        <v>#N/A</v>
      </c>
      <c r="N442" s="161"/>
      <c r="O442" s="162" t="e">
        <f>Table1[[#This Row],[Amount ex GST]]-Table1[[#This Row],[Amount]]</f>
        <v>#N/A</v>
      </c>
    </row>
    <row r="443" spans="1:15" x14ac:dyDescent="0.2">
      <c r="A443" s="132"/>
      <c r="B443" s="102"/>
      <c r="C443" s="120"/>
      <c r="D443" s="121"/>
      <c r="E443" s="114" t="e">
        <f>LOOKUP(D443,Accounts!A:A,Accounts!B:B)</f>
        <v>#N/A</v>
      </c>
      <c r="F443" s="115" t="e">
        <f>LOOKUP(Table1[[#This Row],[Account '#]],Accounts!A:A,Accounts!D:D)</f>
        <v>#N/A</v>
      </c>
      <c r="G443" s="136"/>
      <c r="H443" s="108" t="e">
        <f>IF(Table1[[#This Row],[GST?]],Table1[[#This Row],[Amount inc GST]]-Table1[[#This Row],[Amount inc GST]]/1.15,0)</f>
        <v>#N/A</v>
      </c>
      <c r="I443" s="116" t="e">
        <f>Table1[[#This Row],[Amount inc GST]]-Table1[[#This Row],[GST]]</f>
        <v>#N/A</v>
      </c>
      <c r="J443" s="103"/>
      <c r="K443" s="113">
        <f t="shared" si="6"/>
        <v>0</v>
      </c>
      <c r="L443" s="161"/>
      <c r="M443" s="161" t="e">
        <f>Table1[[#This Row],[Amount ex GST]]</f>
        <v>#N/A</v>
      </c>
      <c r="N443" s="161"/>
      <c r="O443" s="162" t="e">
        <f>Table1[[#This Row],[Amount ex GST]]-Table1[[#This Row],[Amount]]</f>
        <v>#N/A</v>
      </c>
    </row>
    <row r="444" spans="1:15" x14ac:dyDescent="0.2">
      <c r="A444" s="132"/>
      <c r="B444" s="102"/>
      <c r="C444" s="120"/>
      <c r="D444" s="121"/>
      <c r="E444" s="114" t="e">
        <f>LOOKUP(D444,Accounts!A:A,Accounts!B:B)</f>
        <v>#N/A</v>
      </c>
      <c r="F444" s="115" t="e">
        <f>LOOKUP(Table1[[#This Row],[Account '#]],Accounts!A:A,Accounts!D:D)</f>
        <v>#N/A</v>
      </c>
      <c r="G444" s="136"/>
      <c r="H444" s="108" t="e">
        <f>IF(Table1[[#This Row],[GST?]],Table1[[#This Row],[Amount inc GST]]-Table1[[#This Row],[Amount inc GST]]/1.15,0)</f>
        <v>#N/A</v>
      </c>
      <c r="I444" s="116" t="e">
        <f>Table1[[#This Row],[Amount inc GST]]-Table1[[#This Row],[GST]]</f>
        <v>#N/A</v>
      </c>
      <c r="J444" s="103"/>
      <c r="K444" s="113">
        <f t="shared" si="6"/>
        <v>0</v>
      </c>
      <c r="L444" s="161"/>
      <c r="M444" s="161" t="e">
        <f>Table1[[#This Row],[Amount ex GST]]</f>
        <v>#N/A</v>
      </c>
      <c r="N444" s="161"/>
      <c r="O444" s="162" t="e">
        <f>Table1[[#This Row],[Amount ex GST]]-Table1[[#This Row],[Amount]]</f>
        <v>#N/A</v>
      </c>
    </row>
    <row r="445" spans="1:15" x14ac:dyDescent="0.2">
      <c r="A445" s="132"/>
      <c r="B445" s="102"/>
      <c r="C445" s="120"/>
      <c r="D445" s="121"/>
      <c r="E445" s="114" t="e">
        <f>LOOKUP(D445,Accounts!A:A,Accounts!B:B)</f>
        <v>#N/A</v>
      </c>
      <c r="F445" s="115" t="e">
        <f>LOOKUP(Table1[[#This Row],[Account '#]],Accounts!A:A,Accounts!D:D)</f>
        <v>#N/A</v>
      </c>
      <c r="G445" s="136"/>
      <c r="H445" s="108" t="e">
        <f>IF(Table1[[#This Row],[GST?]],Table1[[#This Row],[Amount inc GST]]-Table1[[#This Row],[Amount inc GST]]/1.15,0)</f>
        <v>#N/A</v>
      </c>
      <c r="I445" s="116" t="e">
        <f>Table1[[#This Row],[Amount inc GST]]-Table1[[#This Row],[GST]]</f>
        <v>#N/A</v>
      </c>
      <c r="J445" s="103"/>
      <c r="K445" s="113">
        <f t="shared" si="6"/>
        <v>0</v>
      </c>
      <c r="L445" s="161"/>
      <c r="M445" s="161" t="e">
        <f>Table1[[#This Row],[Amount ex GST]]</f>
        <v>#N/A</v>
      </c>
      <c r="N445" s="161"/>
      <c r="O445" s="162" t="e">
        <f>Table1[[#This Row],[Amount ex GST]]-Table1[[#This Row],[Amount]]</f>
        <v>#N/A</v>
      </c>
    </row>
    <row r="446" spans="1:15" x14ac:dyDescent="0.2">
      <c r="A446" s="132"/>
      <c r="B446" s="102"/>
      <c r="C446" s="120"/>
      <c r="D446" s="121"/>
      <c r="E446" s="114" t="e">
        <f>LOOKUP(D446,Accounts!A:A,Accounts!B:B)</f>
        <v>#N/A</v>
      </c>
      <c r="F446" s="115" t="e">
        <f>LOOKUP(Table1[[#This Row],[Account '#]],Accounts!A:A,Accounts!D:D)</f>
        <v>#N/A</v>
      </c>
      <c r="G446" s="136"/>
      <c r="H446" s="108" t="e">
        <f>IF(Table1[[#This Row],[GST?]],Table1[[#This Row],[Amount inc GST]]-Table1[[#This Row],[Amount inc GST]]/1.15,0)</f>
        <v>#N/A</v>
      </c>
      <c r="I446" s="116" t="e">
        <f>Table1[[#This Row],[Amount inc GST]]-Table1[[#This Row],[GST]]</f>
        <v>#N/A</v>
      </c>
      <c r="J446" s="103"/>
      <c r="K446" s="113">
        <f t="shared" si="6"/>
        <v>0</v>
      </c>
      <c r="L446" s="161"/>
      <c r="M446" s="161" t="e">
        <f>Table1[[#This Row],[Amount ex GST]]</f>
        <v>#N/A</v>
      </c>
      <c r="N446" s="161"/>
      <c r="O446" s="162" t="e">
        <f>Table1[[#This Row],[Amount ex GST]]-Table1[[#This Row],[Amount]]</f>
        <v>#N/A</v>
      </c>
    </row>
    <row r="447" spans="1:15" x14ac:dyDescent="0.2">
      <c r="A447" s="132"/>
      <c r="B447" s="102"/>
      <c r="C447" s="120"/>
      <c r="D447" s="121"/>
      <c r="E447" s="114" t="e">
        <f>LOOKUP(D447,Accounts!A:A,Accounts!B:B)</f>
        <v>#N/A</v>
      </c>
      <c r="F447" s="115" t="e">
        <f>LOOKUP(Table1[[#This Row],[Account '#]],Accounts!A:A,Accounts!D:D)</f>
        <v>#N/A</v>
      </c>
      <c r="G447" s="136"/>
      <c r="H447" s="108" t="e">
        <f>IF(Table1[[#This Row],[GST?]],Table1[[#This Row],[Amount inc GST]]-Table1[[#This Row],[Amount inc GST]]/1.15,0)</f>
        <v>#N/A</v>
      </c>
      <c r="I447" s="116" t="e">
        <f>Table1[[#This Row],[Amount inc GST]]-Table1[[#This Row],[GST]]</f>
        <v>#N/A</v>
      </c>
      <c r="J447" s="103"/>
      <c r="K447" s="113">
        <f t="shared" si="6"/>
        <v>0</v>
      </c>
      <c r="L447" s="161"/>
      <c r="M447" s="161" t="e">
        <f>Table1[[#This Row],[Amount ex GST]]</f>
        <v>#N/A</v>
      </c>
      <c r="N447" s="161"/>
      <c r="O447" s="162" t="e">
        <f>Table1[[#This Row],[Amount ex GST]]-Table1[[#This Row],[Amount]]</f>
        <v>#N/A</v>
      </c>
    </row>
    <row r="448" spans="1:15" x14ac:dyDescent="0.2">
      <c r="A448" s="132"/>
      <c r="B448" s="102"/>
      <c r="C448" s="120"/>
      <c r="D448" s="121"/>
      <c r="E448" s="114" t="e">
        <f>LOOKUP(D448,Accounts!A:A,Accounts!B:B)</f>
        <v>#N/A</v>
      </c>
      <c r="F448" s="115" t="e">
        <f>LOOKUP(Table1[[#This Row],[Account '#]],Accounts!A:A,Accounts!D:D)</f>
        <v>#N/A</v>
      </c>
      <c r="G448" s="136"/>
      <c r="H448" s="108" t="e">
        <f>IF(Table1[[#This Row],[GST?]],Table1[[#This Row],[Amount inc GST]]-Table1[[#This Row],[Amount inc GST]]/1.15,0)</f>
        <v>#N/A</v>
      </c>
      <c r="I448" s="116" t="e">
        <f>Table1[[#This Row],[Amount inc GST]]-Table1[[#This Row],[GST]]</f>
        <v>#N/A</v>
      </c>
      <c r="J448" s="120"/>
      <c r="K448" s="113">
        <f t="shared" si="6"/>
        <v>0</v>
      </c>
      <c r="L448" s="161"/>
      <c r="M448" s="161" t="e">
        <f>Table1[[#This Row],[Amount ex GST]]</f>
        <v>#N/A</v>
      </c>
      <c r="N448" s="161"/>
      <c r="O448" s="162" t="e">
        <f>Table1[[#This Row],[Amount ex GST]]-Table1[[#This Row],[Amount]]</f>
        <v>#N/A</v>
      </c>
    </row>
    <row r="449" spans="1:15" x14ac:dyDescent="0.2">
      <c r="A449" s="132"/>
      <c r="B449" s="102"/>
      <c r="C449" s="120"/>
      <c r="D449" s="121"/>
      <c r="E449" s="114" t="e">
        <f>LOOKUP(D449,Accounts!A:A,Accounts!B:B)</f>
        <v>#N/A</v>
      </c>
      <c r="F449" s="115" t="e">
        <f>LOOKUP(Table1[[#This Row],[Account '#]],Accounts!A:A,Accounts!D:D)</f>
        <v>#N/A</v>
      </c>
      <c r="G449" s="136"/>
      <c r="H449" s="108" t="e">
        <f>IF(Table1[[#This Row],[GST?]],Table1[[#This Row],[Amount inc GST]]-Table1[[#This Row],[Amount inc GST]]/1.15,0)</f>
        <v>#N/A</v>
      </c>
      <c r="I449" s="116" t="e">
        <f>Table1[[#This Row],[Amount inc GST]]-Table1[[#This Row],[GST]]</f>
        <v>#N/A</v>
      </c>
      <c r="J449" s="120"/>
      <c r="K449" s="113">
        <f t="shared" si="6"/>
        <v>0</v>
      </c>
      <c r="L449" s="161"/>
      <c r="M449" s="161" t="e">
        <f>Table1[[#This Row],[Amount ex GST]]</f>
        <v>#N/A</v>
      </c>
      <c r="N449" s="161"/>
      <c r="O449" s="162" t="e">
        <f>Table1[[#This Row],[Amount ex GST]]-Table1[[#This Row],[Amount]]</f>
        <v>#N/A</v>
      </c>
    </row>
    <row r="450" spans="1:15" x14ac:dyDescent="0.2">
      <c r="A450" s="132"/>
      <c r="B450" s="102"/>
      <c r="C450" s="120"/>
      <c r="D450" s="121"/>
      <c r="E450" s="114" t="e">
        <f>LOOKUP(D450,Accounts!A:A,Accounts!B:B)</f>
        <v>#N/A</v>
      </c>
      <c r="F450" s="115" t="e">
        <f>LOOKUP(Table1[[#This Row],[Account '#]],Accounts!A:A,Accounts!D:D)</f>
        <v>#N/A</v>
      </c>
      <c r="G450" s="136"/>
      <c r="H450" s="108" t="e">
        <f>IF(Table1[[#This Row],[GST?]],Table1[[#This Row],[Amount inc GST]]-Table1[[#This Row],[Amount inc GST]]/1.15,0)</f>
        <v>#N/A</v>
      </c>
      <c r="I450" s="116" t="e">
        <f>Table1[[#This Row],[Amount inc GST]]-Table1[[#This Row],[GST]]</f>
        <v>#N/A</v>
      </c>
      <c r="J450" s="120"/>
      <c r="K450" s="113">
        <f t="shared" si="6"/>
        <v>0</v>
      </c>
      <c r="L450" s="161"/>
      <c r="M450" s="161" t="e">
        <f>Table1[[#This Row],[Amount ex GST]]</f>
        <v>#N/A</v>
      </c>
      <c r="N450" s="161"/>
      <c r="O450" s="162" t="e">
        <f>Table1[[#This Row],[Amount ex GST]]-Table1[[#This Row],[Amount]]</f>
        <v>#N/A</v>
      </c>
    </row>
    <row r="451" spans="1:15" x14ac:dyDescent="0.2">
      <c r="A451" s="132"/>
      <c r="B451" s="102"/>
      <c r="C451" s="120"/>
      <c r="D451" s="121"/>
      <c r="E451" s="114" t="e">
        <f>LOOKUP(D451,Accounts!A:A,Accounts!B:B)</f>
        <v>#N/A</v>
      </c>
      <c r="F451" s="115" t="e">
        <f>LOOKUP(Table1[[#This Row],[Account '#]],Accounts!A:A,Accounts!D:D)</f>
        <v>#N/A</v>
      </c>
      <c r="G451" s="136"/>
      <c r="H451" s="108" t="e">
        <f>IF(Table1[[#This Row],[GST?]],Table1[[#This Row],[Amount inc GST]]-Table1[[#This Row],[Amount inc GST]]/1.15,0)</f>
        <v>#N/A</v>
      </c>
      <c r="I451" s="116" t="e">
        <f>Table1[[#This Row],[Amount inc GST]]-Table1[[#This Row],[GST]]</f>
        <v>#N/A</v>
      </c>
      <c r="J451" s="120"/>
      <c r="K451" s="113">
        <f t="shared" ref="K451:K514" si="7">IF(J451="y",K450+G451,K450)</f>
        <v>0</v>
      </c>
      <c r="L451" s="161"/>
      <c r="M451" s="161" t="e">
        <f>Table1[[#This Row],[Amount ex GST]]</f>
        <v>#N/A</v>
      </c>
      <c r="N451" s="161"/>
      <c r="O451" s="162" t="e">
        <f>Table1[[#This Row],[Amount ex GST]]-Table1[[#This Row],[Amount]]</f>
        <v>#N/A</v>
      </c>
    </row>
    <row r="452" spans="1:15" x14ac:dyDescent="0.2">
      <c r="A452" s="132"/>
      <c r="B452" s="102"/>
      <c r="C452" s="120"/>
      <c r="D452" s="121"/>
      <c r="E452" s="114" t="e">
        <f>LOOKUP(D452,Accounts!A:A,Accounts!B:B)</f>
        <v>#N/A</v>
      </c>
      <c r="F452" s="115" t="e">
        <f>LOOKUP(Table1[[#This Row],[Account '#]],Accounts!A:A,Accounts!D:D)</f>
        <v>#N/A</v>
      </c>
      <c r="G452" s="136"/>
      <c r="H452" s="108" t="e">
        <f>IF(Table1[[#This Row],[GST?]],Table1[[#This Row],[Amount inc GST]]-Table1[[#This Row],[Amount inc GST]]/1.15,0)</f>
        <v>#N/A</v>
      </c>
      <c r="I452" s="116" t="e">
        <f>Table1[[#This Row],[Amount inc GST]]-Table1[[#This Row],[GST]]</f>
        <v>#N/A</v>
      </c>
      <c r="J452" s="120"/>
      <c r="K452" s="113">
        <f t="shared" si="7"/>
        <v>0</v>
      </c>
      <c r="L452" s="161"/>
      <c r="M452" s="161" t="e">
        <f>Table1[[#This Row],[Amount ex GST]]</f>
        <v>#N/A</v>
      </c>
      <c r="N452" s="161"/>
      <c r="O452" s="162" t="e">
        <f>Table1[[#This Row],[Amount ex GST]]-Table1[[#This Row],[Amount]]</f>
        <v>#N/A</v>
      </c>
    </row>
    <row r="453" spans="1:15" x14ac:dyDescent="0.2">
      <c r="A453" s="132"/>
      <c r="B453" s="102"/>
      <c r="C453" s="120"/>
      <c r="D453" s="121"/>
      <c r="E453" s="114" t="e">
        <f>LOOKUP(D453,Accounts!A:A,Accounts!B:B)</f>
        <v>#N/A</v>
      </c>
      <c r="F453" s="115" t="e">
        <f>LOOKUP(Table1[[#This Row],[Account '#]],Accounts!A:A,Accounts!D:D)</f>
        <v>#N/A</v>
      </c>
      <c r="G453" s="136"/>
      <c r="H453" s="108" t="e">
        <f>IF(Table1[[#This Row],[GST?]],Table1[[#This Row],[Amount inc GST]]-Table1[[#This Row],[Amount inc GST]]/1.15,0)</f>
        <v>#N/A</v>
      </c>
      <c r="I453" s="116" t="e">
        <f>Table1[[#This Row],[Amount inc GST]]-Table1[[#This Row],[GST]]</f>
        <v>#N/A</v>
      </c>
      <c r="J453" s="120"/>
      <c r="K453" s="113">
        <f t="shared" si="7"/>
        <v>0</v>
      </c>
      <c r="L453" s="161"/>
      <c r="M453" s="161" t="e">
        <f>Table1[[#This Row],[Amount ex GST]]</f>
        <v>#N/A</v>
      </c>
      <c r="N453" s="161"/>
      <c r="O453" s="162" t="e">
        <f>Table1[[#This Row],[Amount ex GST]]-Table1[[#This Row],[Amount]]</f>
        <v>#N/A</v>
      </c>
    </row>
    <row r="454" spans="1:15" x14ac:dyDescent="0.2">
      <c r="A454" s="132"/>
      <c r="B454" s="137"/>
      <c r="C454" s="120"/>
      <c r="D454" s="121"/>
      <c r="E454" s="114" t="e">
        <f>LOOKUP(D454,Accounts!A:A,Accounts!B:B)</f>
        <v>#N/A</v>
      </c>
      <c r="F454" s="115" t="e">
        <f>LOOKUP(Table1[[#This Row],[Account '#]],Accounts!A:A,Accounts!D:D)</f>
        <v>#N/A</v>
      </c>
      <c r="G454" s="136"/>
      <c r="H454" s="108" t="e">
        <f>IF(Table1[[#This Row],[GST?]],Table1[[#This Row],[Amount inc GST]]-Table1[[#This Row],[Amount inc GST]]/1.15,0)</f>
        <v>#N/A</v>
      </c>
      <c r="I454" s="116" t="e">
        <f>Table1[[#This Row],[Amount inc GST]]-Table1[[#This Row],[GST]]</f>
        <v>#N/A</v>
      </c>
      <c r="J454" s="120"/>
      <c r="K454" s="113">
        <f t="shared" si="7"/>
        <v>0</v>
      </c>
      <c r="L454" s="161"/>
      <c r="M454" s="161" t="e">
        <f>Table1[[#This Row],[Amount ex GST]]</f>
        <v>#N/A</v>
      </c>
      <c r="N454" s="161"/>
      <c r="O454" s="162" t="e">
        <f>Table1[[#This Row],[Amount ex GST]]-Table1[[#This Row],[Amount]]</f>
        <v>#N/A</v>
      </c>
    </row>
    <row r="455" spans="1:15" x14ac:dyDescent="0.2">
      <c r="A455" s="132"/>
      <c r="B455" s="137"/>
      <c r="C455" s="120"/>
      <c r="D455" s="121"/>
      <c r="E455" s="114" t="e">
        <f>LOOKUP(D455,Accounts!A:A,Accounts!B:B)</f>
        <v>#N/A</v>
      </c>
      <c r="F455" s="115" t="e">
        <f>LOOKUP(Table1[[#This Row],[Account '#]],Accounts!A:A,Accounts!D:D)</f>
        <v>#N/A</v>
      </c>
      <c r="G455" s="136"/>
      <c r="H455" s="108" t="e">
        <f>IF(Table1[[#This Row],[GST?]],Table1[[#This Row],[Amount inc GST]]-Table1[[#This Row],[Amount inc GST]]/1.15,0)</f>
        <v>#N/A</v>
      </c>
      <c r="I455" s="116" t="e">
        <f>Table1[[#This Row],[Amount inc GST]]-Table1[[#This Row],[GST]]</f>
        <v>#N/A</v>
      </c>
      <c r="J455" s="120"/>
      <c r="K455" s="113">
        <f t="shared" si="7"/>
        <v>0</v>
      </c>
      <c r="L455" s="161"/>
      <c r="M455" s="161" t="e">
        <f>Table1[[#This Row],[Amount ex GST]]</f>
        <v>#N/A</v>
      </c>
      <c r="N455" s="161"/>
      <c r="O455" s="162" t="e">
        <f>Table1[[#This Row],[Amount ex GST]]-Table1[[#This Row],[Amount]]</f>
        <v>#N/A</v>
      </c>
    </row>
    <row r="456" spans="1:15" x14ac:dyDescent="0.2">
      <c r="A456" s="132"/>
      <c r="B456" s="137"/>
      <c r="C456" s="120"/>
      <c r="D456" s="121"/>
      <c r="E456" s="114" t="e">
        <f>LOOKUP(D456,Accounts!A:A,Accounts!B:B)</f>
        <v>#N/A</v>
      </c>
      <c r="F456" s="115" t="e">
        <f>LOOKUP(Table1[[#This Row],[Account '#]],Accounts!A:A,Accounts!D:D)</f>
        <v>#N/A</v>
      </c>
      <c r="G456" s="136"/>
      <c r="H456" s="108" t="e">
        <f>IF(Table1[[#This Row],[GST?]],Table1[[#This Row],[Amount inc GST]]-Table1[[#This Row],[Amount inc GST]]/1.15,0)</f>
        <v>#N/A</v>
      </c>
      <c r="I456" s="116" t="e">
        <f>Table1[[#This Row],[Amount inc GST]]-Table1[[#This Row],[GST]]</f>
        <v>#N/A</v>
      </c>
      <c r="J456" s="120"/>
      <c r="K456" s="113">
        <f t="shared" si="7"/>
        <v>0</v>
      </c>
      <c r="L456" s="161"/>
      <c r="M456" s="161" t="e">
        <f>Table1[[#This Row],[Amount ex GST]]</f>
        <v>#N/A</v>
      </c>
      <c r="N456" s="161"/>
      <c r="O456" s="162" t="e">
        <f>Table1[[#This Row],[Amount ex GST]]-Table1[[#This Row],[Amount]]</f>
        <v>#N/A</v>
      </c>
    </row>
    <row r="457" spans="1:15" x14ac:dyDescent="0.2">
      <c r="A457" s="132"/>
      <c r="B457" s="137"/>
      <c r="C457" s="120"/>
      <c r="D457" s="121"/>
      <c r="E457" s="114" t="e">
        <f>LOOKUP(D457,Accounts!A:A,Accounts!B:B)</f>
        <v>#N/A</v>
      </c>
      <c r="F457" s="115" t="e">
        <f>LOOKUP(Table1[[#This Row],[Account '#]],Accounts!A:A,Accounts!D:D)</f>
        <v>#N/A</v>
      </c>
      <c r="G457" s="136"/>
      <c r="H457" s="108" t="e">
        <f>IF(Table1[[#This Row],[GST?]],Table1[[#This Row],[Amount inc GST]]-Table1[[#This Row],[Amount inc GST]]/1.15,0)</f>
        <v>#N/A</v>
      </c>
      <c r="I457" s="116" t="e">
        <f>Table1[[#This Row],[Amount inc GST]]-Table1[[#This Row],[GST]]</f>
        <v>#N/A</v>
      </c>
      <c r="J457" s="120"/>
      <c r="K457" s="113">
        <f t="shared" si="7"/>
        <v>0</v>
      </c>
      <c r="L457" s="161"/>
      <c r="M457" s="161" t="e">
        <f>Table1[[#This Row],[Amount ex GST]]</f>
        <v>#N/A</v>
      </c>
      <c r="N457" s="161"/>
      <c r="O457" s="162" t="e">
        <f>Table1[[#This Row],[Amount ex GST]]-Table1[[#This Row],[Amount]]</f>
        <v>#N/A</v>
      </c>
    </row>
    <row r="458" spans="1:15" x14ac:dyDescent="0.2">
      <c r="A458" s="132"/>
      <c r="B458" s="137"/>
      <c r="C458" s="120"/>
      <c r="D458" s="121"/>
      <c r="E458" s="114" t="e">
        <f>LOOKUP(D458,Accounts!A:A,Accounts!B:B)</f>
        <v>#N/A</v>
      </c>
      <c r="F458" s="115" t="e">
        <f>LOOKUP(Table1[[#This Row],[Account '#]],Accounts!A:A,Accounts!D:D)</f>
        <v>#N/A</v>
      </c>
      <c r="G458" s="136"/>
      <c r="H458" s="108" t="e">
        <f>IF(Table1[[#This Row],[GST?]],Table1[[#This Row],[Amount inc GST]]-Table1[[#This Row],[Amount inc GST]]/1.15,0)</f>
        <v>#N/A</v>
      </c>
      <c r="I458" s="116" t="e">
        <f>Table1[[#This Row],[Amount inc GST]]-Table1[[#This Row],[GST]]</f>
        <v>#N/A</v>
      </c>
      <c r="J458" s="120"/>
      <c r="K458" s="113">
        <f t="shared" si="7"/>
        <v>0</v>
      </c>
      <c r="L458" s="161"/>
      <c r="M458" s="161" t="e">
        <f>Table1[[#This Row],[Amount ex GST]]</f>
        <v>#N/A</v>
      </c>
      <c r="N458" s="161"/>
      <c r="O458" s="162" t="e">
        <f>Table1[[#This Row],[Amount ex GST]]-Table1[[#This Row],[Amount]]</f>
        <v>#N/A</v>
      </c>
    </row>
    <row r="459" spans="1:15" x14ac:dyDescent="0.2">
      <c r="A459" s="132"/>
      <c r="B459" s="137"/>
      <c r="C459" s="120"/>
      <c r="D459" s="121"/>
      <c r="E459" s="114" t="e">
        <f>LOOKUP(D459,Accounts!A:A,Accounts!B:B)</f>
        <v>#N/A</v>
      </c>
      <c r="F459" s="115" t="e">
        <f>LOOKUP(Table1[[#This Row],[Account '#]],Accounts!A:A,Accounts!D:D)</f>
        <v>#N/A</v>
      </c>
      <c r="G459" s="136"/>
      <c r="H459" s="108" t="e">
        <f>IF(Table1[[#This Row],[GST?]],Table1[[#This Row],[Amount inc GST]]-Table1[[#This Row],[Amount inc GST]]/1.15,0)</f>
        <v>#N/A</v>
      </c>
      <c r="I459" s="116" t="e">
        <f>Table1[[#This Row],[Amount inc GST]]-Table1[[#This Row],[GST]]</f>
        <v>#N/A</v>
      </c>
      <c r="J459" s="120"/>
      <c r="K459" s="113">
        <f t="shared" si="7"/>
        <v>0</v>
      </c>
      <c r="L459" s="161"/>
      <c r="M459" s="161" t="e">
        <f>Table1[[#This Row],[Amount ex GST]]</f>
        <v>#N/A</v>
      </c>
      <c r="N459" s="161"/>
      <c r="O459" s="162" t="e">
        <f>Table1[[#This Row],[Amount ex GST]]-Table1[[#This Row],[Amount]]</f>
        <v>#N/A</v>
      </c>
    </row>
    <row r="460" spans="1:15" x14ac:dyDescent="0.2">
      <c r="A460" s="132"/>
      <c r="B460" s="137"/>
      <c r="C460" s="120"/>
      <c r="D460" s="121"/>
      <c r="E460" s="114" t="e">
        <f>LOOKUP(D460,Accounts!A:A,Accounts!B:B)</f>
        <v>#N/A</v>
      </c>
      <c r="F460" s="115" t="e">
        <f>LOOKUP(Table1[[#This Row],[Account '#]],Accounts!A:A,Accounts!D:D)</f>
        <v>#N/A</v>
      </c>
      <c r="G460" s="136"/>
      <c r="H460" s="108" t="e">
        <f>IF(Table1[[#This Row],[GST?]],Table1[[#This Row],[Amount inc GST]]-Table1[[#This Row],[Amount inc GST]]/1.15,0)</f>
        <v>#N/A</v>
      </c>
      <c r="I460" s="116" t="e">
        <f>Table1[[#This Row],[Amount inc GST]]-Table1[[#This Row],[GST]]</f>
        <v>#N/A</v>
      </c>
      <c r="J460" s="120"/>
      <c r="K460" s="113">
        <f t="shared" si="7"/>
        <v>0</v>
      </c>
      <c r="L460" s="161"/>
      <c r="M460" s="161" t="e">
        <f>Table1[[#This Row],[Amount ex GST]]</f>
        <v>#N/A</v>
      </c>
      <c r="N460" s="161"/>
      <c r="O460" s="162" t="e">
        <f>Table1[[#This Row],[Amount ex GST]]-Table1[[#This Row],[Amount]]</f>
        <v>#N/A</v>
      </c>
    </row>
    <row r="461" spans="1:15" x14ac:dyDescent="0.2">
      <c r="A461" s="132"/>
      <c r="B461" s="137"/>
      <c r="C461" s="120"/>
      <c r="D461" s="121"/>
      <c r="E461" s="114" t="e">
        <f>LOOKUP(D461,Accounts!A:A,Accounts!B:B)</f>
        <v>#N/A</v>
      </c>
      <c r="F461" s="115" t="e">
        <f>LOOKUP(Table1[[#This Row],[Account '#]],Accounts!A:A,Accounts!D:D)</f>
        <v>#N/A</v>
      </c>
      <c r="G461" s="136"/>
      <c r="H461" s="108" t="e">
        <f>IF(Table1[[#This Row],[GST?]],Table1[[#This Row],[Amount inc GST]]-Table1[[#This Row],[Amount inc GST]]/1.15,0)</f>
        <v>#N/A</v>
      </c>
      <c r="I461" s="116" t="e">
        <f>Table1[[#This Row],[Amount inc GST]]-Table1[[#This Row],[GST]]</f>
        <v>#N/A</v>
      </c>
      <c r="J461" s="120"/>
      <c r="K461" s="113">
        <f t="shared" si="7"/>
        <v>0</v>
      </c>
      <c r="L461" s="161"/>
      <c r="M461" s="161" t="e">
        <f>Table1[[#This Row],[Amount ex GST]]</f>
        <v>#N/A</v>
      </c>
      <c r="N461" s="161"/>
      <c r="O461" s="162" t="e">
        <f>Table1[[#This Row],[Amount ex GST]]-Table1[[#This Row],[Amount]]</f>
        <v>#N/A</v>
      </c>
    </row>
    <row r="462" spans="1:15" x14ac:dyDescent="0.2">
      <c r="A462" s="132"/>
      <c r="B462" s="137"/>
      <c r="C462" s="120"/>
      <c r="D462" s="121"/>
      <c r="E462" s="114" t="e">
        <f>LOOKUP(D462,Accounts!A:A,Accounts!B:B)</f>
        <v>#N/A</v>
      </c>
      <c r="F462" s="115" t="e">
        <f>LOOKUP(Table1[[#This Row],[Account '#]],Accounts!A:A,Accounts!D:D)</f>
        <v>#N/A</v>
      </c>
      <c r="G462" s="136"/>
      <c r="H462" s="108" t="e">
        <f>IF(Table1[[#This Row],[GST?]],Table1[[#This Row],[Amount inc GST]]-Table1[[#This Row],[Amount inc GST]]/1.15,0)</f>
        <v>#N/A</v>
      </c>
      <c r="I462" s="116" t="e">
        <f>Table1[[#This Row],[Amount inc GST]]-Table1[[#This Row],[GST]]</f>
        <v>#N/A</v>
      </c>
      <c r="J462" s="120"/>
      <c r="K462" s="113">
        <f t="shared" si="7"/>
        <v>0</v>
      </c>
      <c r="L462" s="161"/>
      <c r="M462" s="161" t="e">
        <f>Table1[[#This Row],[Amount ex GST]]</f>
        <v>#N/A</v>
      </c>
      <c r="N462" s="161"/>
      <c r="O462" s="162" t="e">
        <f>Table1[[#This Row],[Amount ex GST]]-Table1[[#This Row],[Amount]]</f>
        <v>#N/A</v>
      </c>
    </row>
    <row r="463" spans="1:15" x14ac:dyDescent="0.2">
      <c r="A463" s="132"/>
      <c r="B463" s="137"/>
      <c r="C463" s="120"/>
      <c r="D463" s="121"/>
      <c r="E463" s="114" t="e">
        <f>LOOKUP(D463,Accounts!A:A,Accounts!B:B)</f>
        <v>#N/A</v>
      </c>
      <c r="F463" s="115" t="e">
        <f>LOOKUP(Table1[[#This Row],[Account '#]],Accounts!A:A,Accounts!D:D)</f>
        <v>#N/A</v>
      </c>
      <c r="G463" s="136"/>
      <c r="H463" s="108" t="e">
        <f>IF(Table1[[#This Row],[GST?]],Table1[[#This Row],[Amount inc GST]]-Table1[[#This Row],[Amount inc GST]]/1.15,0)</f>
        <v>#N/A</v>
      </c>
      <c r="I463" s="116" t="e">
        <f>Table1[[#This Row],[Amount inc GST]]-Table1[[#This Row],[GST]]</f>
        <v>#N/A</v>
      </c>
      <c r="J463" s="120"/>
      <c r="K463" s="113">
        <f t="shared" si="7"/>
        <v>0</v>
      </c>
      <c r="L463" s="161"/>
      <c r="M463" s="161" t="e">
        <f>Table1[[#This Row],[Amount ex GST]]</f>
        <v>#N/A</v>
      </c>
      <c r="N463" s="161"/>
      <c r="O463" s="162" t="e">
        <f>Table1[[#This Row],[Amount ex GST]]-Table1[[#This Row],[Amount]]</f>
        <v>#N/A</v>
      </c>
    </row>
    <row r="464" spans="1:15" x14ac:dyDescent="0.2">
      <c r="A464" s="132"/>
      <c r="B464" s="137"/>
      <c r="C464" s="120"/>
      <c r="D464" s="121"/>
      <c r="E464" s="114" t="e">
        <f>LOOKUP(D464,Accounts!A:A,Accounts!B:B)</f>
        <v>#N/A</v>
      </c>
      <c r="F464" s="115" t="e">
        <f>LOOKUP(Table1[[#This Row],[Account '#]],Accounts!A:A,Accounts!D:D)</f>
        <v>#N/A</v>
      </c>
      <c r="G464" s="136"/>
      <c r="H464" s="108" t="e">
        <f>IF(Table1[[#This Row],[GST?]],Table1[[#This Row],[Amount inc GST]]-Table1[[#This Row],[Amount inc GST]]/1.15,0)</f>
        <v>#N/A</v>
      </c>
      <c r="I464" s="116" t="e">
        <f>Table1[[#This Row],[Amount inc GST]]-Table1[[#This Row],[GST]]</f>
        <v>#N/A</v>
      </c>
      <c r="J464" s="120"/>
      <c r="K464" s="113">
        <f t="shared" si="7"/>
        <v>0</v>
      </c>
      <c r="L464" s="161"/>
      <c r="M464" s="161" t="e">
        <f>Table1[[#This Row],[Amount ex GST]]</f>
        <v>#N/A</v>
      </c>
      <c r="N464" s="161"/>
      <c r="O464" s="162" t="e">
        <f>Table1[[#This Row],[Amount ex GST]]-Table1[[#This Row],[Amount]]</f>
        <v>#N/A</v>
      </c>
    </row>
    <row r="465" spans="1:15" x14ac:dyDescent="0.2">
      <c r="A465" s="132"/>
      <c r="B465" s="137"/>
      <c r="C465" s="120"/>
      <c r="D465" s="121"/>
      <c r="E465" s="114" t="e">
        <f>LOOKUP(D465,Accounts!A:A,Accounts!B:B)</f>
        <v>#N/A</v>
      </c>
      <c r="F465" s="115" t="e">
        <f>LOOKUP(Table1[[#This Row],[Account '#]],Accounts!A:A,Accounts!D:D)</f>
        <v>#N/A</v>
      </c>
      <c r="G465" s="136"/>
      <c r="H465" s="108" t="e">
        <f>IF(Table1[[#This Row],[GST?]],Table1[[#This Row],[Amount inc GST]]-Table1[[#This Row],[Amount inc GST]]/1.15,0)</f>
        <v>#N/A</v>
      </c>
      <c r="I465" s="116" t="e">
        <f>Table1[[#This Row],[Amount inc GST]]-Table1[[#This Row],[GST]]</f>
        <v>#N/A</v>
      </c>
      <c r="J465" s="120"/>
      <c r="K465" s="113">
        <f t="shared" si="7"/>
        <v>0</v>
      </c>
      <c r="L465" s="161"/>
      <c r="M465" s="161" t="e">
        <f>Table1[[#This Row],[Amount ex GST]]</f>
        <v>#N/A</v>
      </c>
      <c r="N465" s="161"/>
      <c r="O465" s="162" t="e">
        <f>Table1[[#This Row],[Amount ex GST]]-Table1[[#This Row],[Amount]]</f>
        <v>#N/A</v>
      </c>
    </row>
    <row r="466" spans="1:15" x14ac:dyDescent="0.2">
      <c r="A466" s="132"/>
      <c r="B466" s="137"/>
      <c r="C466" s="120"/>
      <c r="D466" s="121"/>
      <c r="E466" s="114" t="e">
        <f>LOOKUP(D466,Accounts!A:A,Accounts!B:B)</f>
        <v>#N/A</v>
      </c>
      <c r="F466" s="115" t="e">
        <f>LOOKUP(Table1[[#This Row],[Account '#]],Accounts!A:A,Accounts!D:D)</f>
        <v>#N/A</v>
      </c>
      <c r="G466" s="136"/>
      <c r="H466" s="108" t="e">
        <f>IF(Table1[[#This Row],[GST?]],Table1[[#This Row],[Amount inc GST]]-Table1[[#This Row],[Amount inc GST]]/1.15,0)</f>
        <v>#N/A</v>
      </c>
      <c r="I466" s="116" t="e">
        <f>Table1[[#This Row],[Amount inc GST]]-Table1[[#This Row],[GST]]</f>
        <v>#N/A</v>
      </c>
      <c r="J466" s="120"/>
      <c r="K466" s="113">
        <f t="shared" si="7"/>
        <v>0</v>
      </c>
      <c r="L466" s="161"/>
      <c r="M466" s="161" t="e">
        <f>Table1[[#This Row],[Amount ex GST]]</f>
        <v>#N/A</v>
      </c>
      <c r="N466" s="161"/>
      <c r="O466" s="162" t="e">
        <f>Table1[[#This Row],[Amount ex GST]]-Table1[[#This Row],[Amount]]</f>
        <v>#N/A</v>
      </c>
    </row>
    <row r="467" spans="1:15" x14ac:dyDescent="0.2">
      <c r="A467" s="132"/>
      <c r="B467" s="137"/>
      <c r="C467" s="120"/>
      <c r="D467" s="121"/>
      <c r="E467" s="114" t="e">
        <f>LOOKUP(D467,Accounts!A:A,Accounts!B:B)</f>
        <v>#N/A</v>
      </c>
      <c r="F467" s="115" t="e">
        <f>LOOKUP(Table1[[#This Row],[Account '#]],Accounts!A:A,Accounts!D:D)</f>
        <v>#N/A</v>
      </c>
      <c r="G467" s="136"/>
      <c r="H467" s="108" t="e">
        <f>IF(Table1[[#This Row],[GST?]],Table1[[#This Row],[Amount inc GST]]-Table1[[#This Row],[Amount inc GST]]/1.15,0)</f>
        <v>#N/A</v>
      </c>
      <c r="I467" s="116" t="e">
        <f>Table1[[#This Row],[Amount inc GST]]-Table1[[#This Row],[GST]]</f>
        <v>#N/A</v>
      </c>
      <c r="J467" s="120"/>
      <c r="K467" s="113">
        <f t="shared" si="7"/>
        <v>0</v>
      </c>
      <c r="L467" s="161"/>
      <c r="M467" s="161" t="e">
        <f>Table1[[#This Row],[Amount ex GST]]</f>
        <v>#N/A</v>
      </c>
      <c r="N467" s="161"/>
      <c r="O467" s="162" t="e">
        <f>Table1[[#This Row],[Amount ex GST]]-Table1[[#This Row],[Amount]]</f>
        <v>#N/A</v>
      </c>
    </row>
    <row r="468" spans="1:15" x14ac:dyDescent="0.2">
      <c r="A468" s="132"/>
      <c r="B468" s="137"/>
      <c r="C468" s="120"/>
      <c r="D468" s="121"/>
      <c r="E468" s="114" t="e">
        <f>LOOKUP(D468,Accounts!A:A,Accounts!B:B)</f>
        <v>#N/A</v>
      </c>
      <c r="F468" s="115" t="e">
        <f>LOOKUP(Table1[[#This Row],[Account '#]],Accounts!A:A,Accounts!D:D)</f>
        <v>#N/A</v>
      </c>
      <c r="G468" s="136"/>
      <c r="H468" s="108" t="e">
        <f>IF(Table1[[#This Row],[GST?]],Table1[[#This Row],[Amount inc GST]]-Table1[[#This Row],[Amount inc GST]]/1.15,0)</f>
        <v>#N/A</v>
      </c>
      <c r="I468" s="116" t="e">
        <f>Table1[[#This Row],[Amount inc GST]]-Table1[[#This Row],[GST]]</f>
        <v>#N/A</v>
      </c>
      <c r="J468" s="120"/>
      <c r="K468" s="113">
        <f t="shared" si="7"/>
        <v>0</v>
      </c>
      <c r="L468" s="161"/>
      <c r="M468" s="161" t="e">
        <f>Table1[[#This Row],[Amount ex GST]]</f>
        <v>#N/A</v>
      </c>
      <c r="N468" s="161"/>
      <c r="O468" s="162" t="e">
        <f>Table1[[#This Row],[Amount ex GST]]-Table1[[#This Row],[Amount]]</f>
        <v>#N/A</v>
      </c>
    </row>
    <row r="469" spans="1:15" x14ac:dyDescent="0.2">
      <c r="A469" s="132"/>
      <c r="B469" s="137"/>
      <c r="C469" s="120"/>
      <c r="D469" s="121"/>
      <c r="E469" s="114" t="e">
        <f>LOOKUP(D469,Accounts!A:A,Accounts!B:B)</f>
        <v>#N/A</v>
      </c>
      <c r="F469" s="115" t="e">
        <f>LOOKUP(Table1[[#This Row],[Account '#]],Accounts!A:A,Accounts!D:D)</f>
        <v>#N/A</v>
      </c>
      <c r="G469" s="136"/>
      <c r="H469" s="108" t="e">
        <f>IF(Table1[[#This Row],[GST?]],Table1[[#This Row],[Amount inc GST]]-Table1[[#This Row],[Amount inc GST]]/1.15,0)</f>
        <v>#N/A</v>
      </c>
      <c r="I469" s="116" t="e">
        <f>Table1[[#This Row],[Amount inc GST]]-Table1[[#This Row],[GST]]</f>
        <v>#N/A</v>
      </c>
      <c r="J469" s="120"/>
      <c r="K469" s="113">
        <f t="shared" si="7"/>
        <v>0</v>
      </c>
      <c r="L469" s="161"/>
      <c r="M469" s="161" t="e">
        <f>Table1[[#This Row],[Amount ex GST]]</f>
        <v>#N/A</v>
      </c>
      <c r="N469" s="161"/>
      <c r="O469" s="162" t="e">
        <f>Table1[[#This Row],[Amount ex GST]]-Table1[[#This Row],[Amount]]</f>
        <v>#N/A</v>
      </c>
    </row>
    <row r="470" spans="1:15" x14ac:dyDescent="0.2">
      <c r="A470" s="132"/>
      <c r="B470" s="137"/>
      <c r="C470" s="120"/>
      <c r="D470" s="121"/>
      <c r="E470" s="114" t="e">
        <f>LOOKUP(D470,Accounts!A:A,Accounts!B:B)</f>
        <v>#N/A</v>
      </c>
      <c r="F470" s="115" t="e">
        <f>LOOKUP(Table1[[#This Row],[Account '#]],Accounts!A:A,Accounts!D:D)</f>
        <v>#N/A</v>
      </c>
      <c r="G470" s="136"/>
      <c r="H470" s="108" t="e">
        <f>IF(Table1[[#This Row],[GST?]],Table1[[#This Row],[Amount inc GST]]-Table1[[#This Row],[Amount inc GST]]/1.15,0)</f>
        <v>#N/A</v>
      </c>
      <c r="I470" s="116" t="e">
        <f>Table1[[#This Row],[Amount inc GST]]-Table1[[#This Row],[GST]]</f>
        <v>#N/A</v>
      </c>
      <c r="J470" s="120"/>
      <c r="K470" s="113">
        <f t="shared" si="7"/>
        <v>0</v>
      </c>
      <c r="L470" s="161"/>
      <c r="M470" s="161" t="e">
        <f>Table1[[#This Row],[Amount ex GST]]</f>
        <v>#N/A</v>
      </c>
      <c r="N470" s="161"/>
      <c r="O470" s="162" t="e">
        <f>Table1[[#This Row],[Amount ex GST]]-Table1[[#This Row],[Amount]]</f>
        <v>#N/A</v>
      </c>
    </row>
    <row r="471" spans="1:15" x14ac:dyDescent="0.2">
      <c r="A471" s="132"/>
      <c r="B471" s="137"/>
      <c r="C471" s="120"/>
      <c r="D471" s="121"/>
      <c r="E471" s="114" t="e">
        <f>LOOKUP(D471,Accounts!A:A,Accounts!B:B)</f>
        <v>#N/A</v>
      </c>
      <c r="F471" s="115" t="e">
        <f>LOOKUP(Table1[[#This Row],[Account '#]],Accounts!A:A,Accounts!D:D)</f>
        <v>#N/A</v>
      </c>
      <c r="G471" s="136"/>
      <c r="H471" s="108" t="e">
        <f>IF(Table1[[#This Row],[GST?]],Table1[[#This Row],[Amount inc GST]]-Table1[[#This Row],[Amount inc GST]]/1.15,0)</f>
        <v>#N/A</v>
      </c>
      <c r="I471" s="116" t="e">
        <f>Table1[[#This Row],[Amount inc GST]]-Table1[[#This Row],[GST]]</f>
        <v>#N/A</v>
      </c>
      <c r="J471" s="120"/>
      <c r="K471" s="113">
        <f t="shared" si="7"/>
        <v>0</v>
      </c>
      <c r="L471" s="161"/>
      <c r="M471" s="161" t="e">
        <f>Table1[[#This Row],[Amount ex GST]]</f>
        <v>#N/A</v>
      </c>
      <c r="N471" s="161"/>
      <c r="O471" s="162" t="e">
        <f>Table1[[#This Row],[Amount ex GST]]-Table1[[#This Row],[Amount]]</f>
        <v>#N/A</v>
      </c>
    </row>
    <row r="472" spans="1:15" x14ac:dyDescent="0.2">
      <c r="A472" s="132"/>
      <c r="B472" s="137"/>
      <c r="C472" s="120"/>
      <c r="D472" s="121"/>
      <c r="E472" s="114" t="e">
        <f>LOOKUP(D472,Accounts!A:A,Accounts!B:B)</f>
        <v>#N/A</v>
      </c>
      <c r="F472" s="115" t="e">
        <f>LOOKUP(Table1[[#This Row],[Account '#]],Accounts!A:A,Accounts!D:D)</f>
        <v>#N/A</v>
      </c>
      <c r="G472" s="136"/>
      <c r="H472" s="108" t="e">
        <f>IF(Table1[[#This Row],[GST?]],Table1[[#This Row],[Amount inc GST]]-Table1[[#This Row],[Amount inc GST]]/1.15,0)</f>
        <v>#N/A</v>
      </c>
      <c r="I472" s="116" t="e">
        <f>Table1[[#This Row],[Amount inc GST]]-Table1[[#This Row],[GST]]</f>
        <v>#N/A</v>
      </c>
      <c r="J472" s="120"/>
      <c r="K472" s="113">
        <f t="shared" si="7"/>
        <v>0</v>
      </c>
      <c r="L472" s="161"/>
      <c r="M472" s="161" t="e">
        <f>Table1[[#This Row],[Amount ex GST]]</f>
        <v>#N/A</v>
      </c>
      <c r="N472" s="161"/>
      <c r="O472" s="162" t="e">
        <f>Table1[[#This Row],[Amount ex GST]]-Table1[[#This Row],[Amount]]</f>
        <v>#N/A</v>
      </c>
    </row>
    <row r="473" spans="1:15" x14ac:dyDescent="0.2">
      <c r="A473" s="132"/>
      <c r="B473" s="137"/>
      <c r="C473" s="120"/>
      <c r="D473" s="121"/>
      <c r="E473" s="114" t="e">
        <f>LOOKUP(D473,Accounts!A:A,Accounts!B:B)</f>
        <v>#N/A</v>
      </c>
      <c r="F473" s="115" t="e">
        <f>LOOKUP(Table1[[#This Row],[Account '#]],Accounts!A:A,Accounts!D:D)</f>
        <v>#N/A</v>
      </c>
      <c r="G473" s="136"/>
      <c r="H473" s="108" t="e">
        <f>IF(Table1[[#This Row],[GST?]],Table1[[#This Row],[Amount inc GST]]-Table1[[#This Row],[Amount inc GST]]/1.15,0)</f>
        <v>#N/A</v>
      </c>
      <c r="I473" s="116" t="e">
        <f>Table1[[#This Row],[Amount inc GST]]-Table1[[#This Row],[GST]]</f>
        <v>#N/A</v>
      </c>
      <c r="J473" s="120"/>
      <c r="K473" s="113">
        <f t="shared" si="7"/>
        <v>0</v>
      </c>
      <c r="L473" s="161"/>
      <c r="M473" s="161" t="e">
        <f>Table1[[#This Row],[Amount ex GST]]</f>
        <v>#N/A</v>
      </c>
      <c r="N473" s="161"/>
      <c r="O473" s="162" t="e">
        <f>Table1[[#This Row],[Amount ex GST]]-Table1[[#This Row],[Amount]]</f>
        <v>#N/A</v>
      </c>
    </row>
    <row r="474" spans="1:15" x14ac:dyDescent="0.2">
      <c r="A474" s="132"/>
      <c r="B474" s="137"/>
      <c r="C474" s="120"/>
      <c r="D474" s="121"/>
      <c r="E474" s="114" t="e">
        <f>LOOKUP(D474,Accounts!A:A,Accounts!B:B)</f>
        <v>#N/A</v>
      </c>
      <c r="F474" s="115" t="e">
        <f>LOOKUP(Table1[[#This Row],[Account '#]],Accounts!A:A,Accounts!D:D)</f>
        <v>#N/A</v>
      </c>
      <c r="G474" s="136"/>
      <c r="H474" s="108" t="e">
        <f>IF(Table1[[#This Row],[GST?]],Table1[[#This Row],[Amount inc GST]]-Table1[[#This Row],[Amount inc GST]]/1.15,0)</f>
        <v>#N/A</v>
      </c>
      <c r="I474" s="116" t="e">
        <f>Table1[[#This Row],[Amount inc GST]]-Table1[[#This Row],[GST]]</f>
        <v>#N/A</v>
      </c>
      <c r="J474" s="120"/>
      <c r="K474" s="113">
        <f t="shared" si="7"/>
        <v>0</v>
      </c>
      <c r="L474" s="161"/>
      <c r="M474" s="161" t="e">
        <f>Table1[[#This Row],[Amount ex GST]]</f>
        <v>#N/A</v>
      </c>
      <c r="N474" s="161"/>
      <c r="O474" s="162" t="e">
        <f>Table1[[#This Row],[Amount ex GST]]-Table1[[#This Row],[Amount]]</f>
        <v>#N/A</v>
      </c>
    </row>
    <row r="475" spans="1:15" x14ac:dyDescent="0.2">
      <c r="A475" s="132"/>
      <c r="B475" s="137"/>
      <c r="C475" s="120"/>
      <c r="D475" s="121"/>
      <c r="E475" s="114" t="e">
        <f>LOOKUP(D475,Accounts!A:A,Accounts!B:B)</f>
        <v>#N/A</v>
      </c>
      <c r="F475" s="115" t="e">
        <f>LOOKUP(Table1[[#This Row],[Account '#]],Accounts!A:A,Accounts!D:D)</f>
        <v>#N/A</v>
      </c>
      <c r="G475" s="136"/>
      <c r="H475" s="108" t="e">
        <f>IF(Table1[[#This Row],[GST?]],Table1[[#This Row],[Amount inc GST]]-Table1[[#This Row],[Amount inc GST]]/1.15,0)</f>
        <v>#N/A</v>
      </c>
      <c r="I475" s="116" t="e">
        <f>Table1[[#This Row],[Amount inc GST]]-Table1[[#This Row],[GST]]</f>
        <v>#N/A</v>
      </c>
      <c r="J475" s="120"/>
      <c r="K475" s="113">
        <f t="shared" si="7"/>
        <v>0</v>
      </c>
      <c r="L475" s="161"/>
      <c r="M475" s="161" t="e">
        <f>Table1[[#This Row],[Amount ex GST]]</f>
        <v>#N/A</v>
      </c>
      <c r="N475" s="161"/>
      <c r="O475" s="162" t="e">
        <f>Table1[[#This Row],[Amount ex GST]]-Table1[[#This Row],[Amount]]</f>
        <v>#N/A</v>
      </c>
    </row>
    <row r="476" spans="1:15" x14ac:dyDescent="0.2">
      <c r="A476" s="132"/>
      <c r="B476" s="137"/>
      <c r="C476" s="120"/>
      <c r="D476" s="121"/>
      <c r="E476" s="114" t="e">
        <f>LOOKUP(D476,Accounts!A:A,Accounts!B:B)</f>
        <v>#N/A</v>
      </c>
      <c r="F476" s="115" t="e">
        <f>LOOKUP(Table1[[#This Row],[Account '#]],Accounts!A:A,Accounts!D:D)</f>
        <v>#N/A</v>
      </c>
      <c r="G476" s="136"/>
      <c r="H476" s="108" t="e">
        <f>IF(Table1[[#This Row],[GST?]],Table1[[#This Row],[Amount inc GST]]-Table1[[#This Row],[Amount inc GST]]/1.15,0)</f>
        <v>#N/A</v>
      </c>
      <c r="I476" s="116" t="e">
        <f>Table1[[#This Row],[Amount inc GST]]-Table1[[#This Row],[GST]]</f>
        <v>#N/A</v>
      </c>
      <c r="J476" s="120"/>
      <c r="K476" s="113">
        <f t="shared" si="7"/>
        <v>0</v>
      </c>
      <c r="L476" s="161"/>
      <c r="M476" s="161" t="e">
        <f>Table1[[#This Row],[Amount ex GST]]</f>
        <v>#N/A</v>
      </c>
      <c r="N476" s="161"/>
      <c r="O476" s="162" t="e">
        <f>Table1[[#This Row],[Amount ex GST]]-Table1[[#This Row],[Amount]]</f>
        <v>#N/A</v>
      </c>
    </row>
    <row r="477" spans="1:15" x14ac:dyDescent="0.2">
      <c r="A477" s="132"/>
      <c r="B477" s="137"/>
      <c r="C477" s="120"/>
      <c r="D477" s="121"/>
      <c r="E477" s="114" t="e">
        <f>LOOKUP(D477,Accounts!A:A,Accounts!B:B)</f>
        <v>#N/A</v>
      </c>
      <c r="F477" s="115" t="e">
        <f>LOOKUP(Table1[[#This Row],[Account '#]],Accounts!A:A,Accounts!D:D)</f>
        <v>#N/A</v>
      </c>
      <c r="G477" s="136"/>
      <c r="H477" s="108" t="e">
        <f>IF(Table1[[#This Row],[GST?]],Table1[[#This Row],[Amount inc GST]]-Table1[[#This Row],[Amount inc GST]]/1.15,0)</f>
        <v>#N/A</v>
      </c>
      <c r="I477" s="116" t="e">
        <f>Table1[[#This Row],[Amount inc GST]]-Table1[[#This Row],[GST]]</f>
        <v>#N/A</v>
      </c>
      <c r="J477" s="120"/>
      <c r="K477" s="113">
        <f t="shared" si="7"/>
        <v>0</v>
      </c>
      <c r="L477" s="161"/>
      <c r="M477" s="161" t="e">
        <f>Table1[[#This Row],[Amount ex GST]]</f>
        <v>#N/A</v>
      </c>
      <c r="N477" s="161"/>
      <c r="O477" s="162" t="e">
        <f>Table1[[#This Row],[Amount ex GST]]-Table1[[#This Row],[Amount]]</f>
        <v>#N/A</v>
      </c>
    </row>
    <row r="478" spans="1:15" x14ac:dyDescent="0.2">
      <c r="A478" s="132"/>
      <c r="B478" s="137"/>
      <c r="C478" s="120"/>
      <c r="D478" s="121"/>
      <c r="E478" s="114" t="e">
        <f>LOOKUP(D478,Accounts!A:A,Accounts!B:B)</f>
        <v>#N/A</v>
      </c>
      <c r="F478" s="115" t="e">
        <f>LOOKUP(Table1[[#This Row],[Account '#]],Accounts!A:A,Accounts!D:D)</f>
        <v>#N/A</v>
      </c>
      <c r="G478" s="136"/>
      <c r="H478" s="108" t="e">
        <f>IF(Table1[[#This Row],[GST?]],Table1[[#This Row],[Amount inc GST]]-Table1[[#This Row],[Amount inc GST]]/1.15,0)</f>
        <v>#N/A</v>
      </c>
      <c r="I478" s="116" t="e">
        <f>Table1[[#This Row],[Amount inc GST]]-Table1[[#This Row],[GST]]</f>
        <v>#N/A</v>
      </c>
      <c r="J478" s="120"/>
      <c r="K478" s="113">
        <f t="shared" si="7"/>
        <v>0</v>
      </c>
      <c r="L478" s="161"/>
      <c r="M478" s="161" t="e">
        <f>Table1[[#This Row],[Amount ex GST]]</f>
        <v>#N/A</v>
      </c>
      <c r="N478" s="161"/>
      <c r="O478" s="162" t="e">
        <f>Table1[[#This Row],[Amount ex GST]]-Table1[[#This Row],[Amount]]</f>
        <v>#N/A</v>
      </c>
    </row>
    <row r="479" spans="1:15" x14ac:dyDescent="0.2">
      <c r="A479" s="132"/>
      <c r="B479" s="137"/>
      <c r="C479" s="120"/>
      <c r="D479" s="121"/>
      <c r="E479" s="114" t="e">
        <f>LOOKUP(D479,Accounts!A:A,Accounts!B:B)</f>
        <v>#N/A</v>
      </c>
      <c r="F479" s="115" t="e">
        <f>LOOKUP(Table1[[#This Row],[Account '#]],Accounts!A:A,Accounts!D:D)</f>
        <v>#N/A</v>
      </c>
      <c r="G479" s="136"/>
      <c r="H479" s="108" t="e">
        <f>IF(Table1[[#This Row],[GST?]],Table1[[#This Row],[Amount inc GST]]-Table1[[#This Row],[Amount inc GST]]/1.15,0)</f>
        <v>#N/A</v>
      </c>
      <c r="I479" s="116" t="e">
        <f>Table1[[#This Row],[Amount inc GST]]-Table1[[#This Row],[GST]]</f>
        <v>#N/A</v>
      </c>
      <c r="J479" s="120"/>
      <c r="K479" s="113">
        <f t="shared" si="7"/>
        <v>0</v>
      </c>
      <c r="L479" s="161"/>
      <c r="M479" s="161" t="e">
        <f>Table1[[#This Row],[Amount ex GST]]</f>
        <v>#N/A</v>
      </c>
      <c r="N479" s="161"/>
      <c r="O479" s="162" t="e">
        <f>Table1[[#This Row],[Amount ex GST]]-Table1[[#This Row],[Amount]]</f>
        <v>#N/A</v>
      </c>
    </row>
    <row r="480" spans="1:15" x14ac:dyDescent="0.2">
      <c r="A480" s="132"/>
      <c r="B480" s="137"/>
      <c r="C480" s="120"/>
      <c r="D480" s="121"/>
      <c r="E480" s="114" t="e">
        <f>LOOKUP(D480,Accounts!A:A,Accounts!B:B)</f>
        <v>#N/A</v>
      </c>
      <c r="F480" s="115" t="e">
        <f>LOOKUP(Table1[[#This Row],[Account '#]],Accounts!A:A,Accounts!D:D)</f>
        <v>#N/A</v>
      </c>
      <c r="G480" s="136"/>
      <c r="H480" s="108" t="e">
        <f>IF(Table1[[#This Row],[GST?]],Table1[[#This Row],[Amount inc GST]]-Table1[[#This Row],[Amount inc GST]]/1.15,0)</f>
        <v>#N/A</v>
      </c>
      <c r="I480" s="116" t="e">
        <f>Table1[[#This Row],[Amount inc GST]]-Table1[[#This Row],[GST]]</f>
        <v>#N/A</v>
      </c>
      <c r="J480" s="120"/>
      <c r="K480" s="113">
        <f t="shared" si="7"/>
        <v>0</v>
      </c>
      <c r="L480" s="161"/>
      <c r="M480" s="161" t="e">
        <f>Table1[[#This Row],[Amount ex GST]]</f>
        <v>#N/A</v>
      </c>
      <c r="N480" s="161"/>
      <c r="O480" s="162" t="e">
        <f>Table1[[#This Row],[Amount ex GST]]-Table1[[#This Row],[Amount]]</f>
        <v>#N/A</v>
      </c>
    </row>
    <row r="481" spans="1:15" x14ac:dyDescent="0.2">
      <c r="A481" s="132"/>
      <c r="B481" s="137"/>
      <c r="C481" s="120"/>
      <c r="D481" s="121"/>
      <c r="E481" s="114" t="e">
        <f>LOOKUP(D481,Accounts!A:A,Accounts!B:B)</f>
        <v>#N/A</v>
      </c>
      <c r="F481" s="115" t="e">
        <f>LOOKUP(Table1[[#This Row],[Account '#]],Accounts!A:A,Accounts!D:D)</f>
        <v>#N/A</v>
      </c>
      <c r="G481" s="136"/>
      <c r="H481" s="108" t="e">
        <f>IF(Table1[[#This Row],[GST?]],Table1[[#This Row],[Amount inc GST]]-Table1[[#This Row],[Amount inc GST]]/1.15,0)</f>
        <v>#N/A</v>
      </c>
      <c r="I481" s="116" t="e">
        <f>Table1[[#This Row],[Amount inc GST]]-Table1[[#This Row],[GST]]</f>
        <v>#N/A</v>
      </c>
      <c r="J481" s="120"/>
      <c r="K481" s="113">
        <f t="shared" si="7"/>
        <v>0</v>
      </c>
      <c r="L481" s="161"/>
      <c r="M481" s="161" t="e">
        <f>Table1[[#This Row],[Amount ex GST]]</f>
        <v>#N/A</v>
      </c>
      <c r="N481" s="161"/>
      <c r="O481" s="162" t="e">
        <f>Table1[[#This Row],[Amount ex GST]]-Table1[[#This Row],[Amount]]</f>
        <v>#N/A</v>
      </c>
    </row>
    <row r="482" spans="1:15" x14ac:dyDescent="0.2">
      <c r="A482" s="132"/>
      <c r="B482" s="137"/>
      <c r="C482" s="120"/>
      <c r="D482" s="121"/>
      <c r="E482" s="114" t="e">
        <f>LOOKUP(D482,Accounts!A:A,Accounts!B:B)</f>
        <v>#N/A</v>
      </c>
      <c r="F482" s="115" t="e">
        <f>LOOKUP(Table1[[#This Row],[Account '#]],Accounts!A:A,Accounts!D:D)</f>
        <v>#N/A</v>
      </c>
      <c r="G482" s="136"/>
      <c r="H482" s="108" t="e">
        <f>IF(Table1[[#This Row],[GST?]],Table1[[#This Row],[Amount inc GST]]-Table1[[#This Row],[Amount inc GST]]/1.15,0)</f>
        <v>#N/A</v>
      </c>
      <c r="I482" s="116" t="e">
        <f>Table1[[#This Row],[Amount inc GST]]-Table1[[#This Row],[GST]]</f>
        <v>#N/A</v>
      </c>
      <c r="J482" s="120"/>
      <c r="K482" s="113">
        <f t="shared" si="7"/>
        <v>0</v>
      </c>
      <c r="L482" s="161"/>
      <c r="M482" s="161" t="e">
        <f>Table1[[#This Row],[Amount ex GST]]</f>
        <v>#N/A</v>
      </c>
      <c r="N482" s="161"/>
      <c r="O482" s="162" t="e">
        <f>Table1[[#This Row],[Amount ex GST]]-Table1[[#This Row],[Amount]]</f>
        <v>#N/A</v>
      </c>
    </row>
    <row r="483" spans="1:15" x14ac:dyDescent="0.2">
      <c r="A483" s="132"/>
      <c r="B483" s="102"/>
      <c r="C483" s="120"/>
      <c r="D483" s="121"/>
      <c r="E483" s="114" t="e">
        <f>LOOKUP(D483,Accounts!A:A,Accounts!B:B)</f>
        <v>#N/A</v>
      </c>
      <c r="F483" s="115" t="e">
        <f>LOOKUP(Table1[[#This Row],[Account '#]],Accounts!A:A,Accounts!D:D)</f>
        <v>#N/A</v>
      </c>
      <c r="G483" s="136"/>
      <c r="H483" s="108" t="e">
        <f>IF(Table1[[#This Row],[GST?]],Table1[[#This Row],[Amount inc GST]]-Table1[[#This Row],[Amount inc GST]]/1.15,0)</f>
        <v>#N/A</v>
      </c>
      <c r="I483" s="116" t="e">
        <f>Table1[[#This Row],[Amount inc GST]]-Table1[[#This Row],[GST]]</f>
        <v>#N/A</v>
      </c>
      <c r="J483" s="120"/>
      <c r="K483" s="113">
        <f t="shared" si="7"/>
        <v>0</v>
      </c>
      <c r="L483" s="161"/>
      <c r="M483" s="161" t="e">
        <f>Table1[[#This Row],[Amount ex GST]]</f>
        <v>#N/A</v>
      </c>
      <c r="N483" s="161"/>
      <c r="O483" s="162" t="e">
        <f>Table1[[#This Row],[Amount ex GST]]-Table1[[#This Row],[Amount]]</f>
        <v>#N/A</v>
      </c>
    </row>
    <row r="484" spans="1:15" x14ac:dyDescent="0.2">
      <c r="A484" s="132"/>
      <c r="B484" s="137"/>
      <c r="C484" s="120"/>
      <c r="D484" s="121"/>
      <c r="E484" s="114" t="e">
        <f>LOOKUP(D484,Accounts!A:A,Accounts!B:B)</f>
        <v>#N/A</v>
      </c>
      <c r="F484" s="115" t="e">
        <f>LOOKUP(Table1[[#This Row],[Account '#]],Accounts!A:A,Accounts!D:D)</f>
        <v>#N/A</v>
      </c>
      <c r="G484" s="136"/>
      <c r="H484" s="108" t="e">
        <f>IF(Table1[[#This Row],[GST?]],Table1[[#This Row],[Amount inc GST]]-Table1[[#This Row],[Amount inc GST]]/1.15,0)</f>
        <v>#N/A</v>
      </c>
      <c r="I484" s="116" t="e">
        <f>Table1[[#This Row],[Amount inc GST]]-Table1[[#This Row],[GST]]</f>
        <v>#N/A</v>
      </c>
      <c r="J484" s="120"/>
      <c r="K484" s="113">
        <f t="shared" si="7"/>
        <v>0</v>
      </c>
      <c r="L484" s="161"/>
      <c r="M484" s="161" t="e">
        <f>Table1[[#This Row],[Amount ex GST]]</f>
        <v>#N/A</v>
      </c>
      <c r="N484" s="161"/>
      <c r="O484" s="162" t="e">
        <f>Table1[[#This Row],[Amount ex GST]]-Table1[[#This Row],[Amount]]</f>
        <v>#N/A</v>
      </c>
    </row>
    <row r="485" spans="1:15" x14ac:dyDescent="0.2">
      <c r="A485" s="132"/>
      <c r="B485" s="102"/>
      <c r="C485" s="120"/>
      <c r="D485" s="121"/>
      <c r="E485" s="114" t="e">
        <f>LOOKUP(D485,Accounts!A:A,Accounts!B:B)</f>
        <v>#N/A</v>
      </c>
      <c r="F485" s="115" t="e">
        <f>LOOKUP(Table1[[#This Row],[Account '#]],Accounts!A:A,Accounts!D:D)</f>
        <v>#N/A</v>
      </c>
      <c r="G485" s="136"/>
      <c r="H485" s="108" t="e">
        <f>IF(Table1[[#This Row],[GST?]],Table1[[#This Row],[Amount inc GST]]-Table1[[#This Row],[Amount inc GST]]/1.15,0)</f>
        <v>#N/A</v>
      </c>
      <c r="I485" s="116" t="e">
        <f>Table1[[#This Row],[Amount inc GST]]-Table1[[#This Row],[GST]]</f>
        <v>#N/A</v>
      </c>
      <c r="J485" s="120"/>
      <c r="K485" s="113">
        <f t="shared" si="7"/>
        <v>0</v>
      </c>
      <c r="L485" s="161"/>
      <c r="M485" s="161" t="e">
        <f>Table1[[#This Row],[Amount ex GST]]</f>
        <v>#N/A</v>
      </c>
      <c r="N485" s="161"/>
      <c r="O485" s="162" t="e">
        <f>Table1[[#This Row],[Amount ex GST]]-Table1[[#This Row],[Amount]]</f>
        <v>#N/A</v>
      </c>
    </row>
    <row r="486" spans="1:15" x14ac:dyDescent="0.2">
      <c r="A486" s="132"/>
      <c r="B486" s="137"/>
      <c r="C486" s="120"/>
      <c r="D486" s="121"/>
      <c r="E486" s="114" t="e">
        <f>LOOKUP(D486,Accounts!A:A,Accounts!B:B)</f>
        <v>#N/A</v>
      </c>
      <c r="F486" s="115" t="e">
        <f>LOOKUP(Table1[[#This Row],[Account '#]],Accounts!A:A,Accounts!D:D)</f>
        <v>#N/A</v>
      </c>
      <c r="G486" s="136"/>
      <c r="H486" s="108" t="e">
        <f>IF(Table1[[#This Row],[GST?]],Table1[[#This Row],[Amount inc GST]]-Table1[[#This Row],[Amount inc GST]]/1.15,0)</f>
        <v>#N/A</v>
      </c>
      <c r="I486" s="116" t="e">
        <f>Table1[[#This Row],[Amount inc GST]]-Table1[[#This Row],[GST]]</f>
        <v>#N/A</v>
      </c>
      <c r="J486" s="120"/>
      <c r="K486" s="113">
        <f t="shared" si="7"/>
        <v>0</v>
      </c>
      <c r="L486" s="161"/>
      <c r="M486" s="161" t="e">
        <f>Table1[[#This Row],[Amount ex GST]]</f>
        <v>#N/A</v>
      </c>
      <c r="N486" s="161"/>
      <c r="O486" s="162" t="e">
        <f>Table1[[#This Row],[Amount ex GST]]-Table1[[#This Row],[Amount]]</f>
        <v>#N/A</v>
      </c>
    </row>
    <row r="487" spans="1:15" x14ac:dyDescent="0.2">
      <c r="A487" s="132"/>
      <c r="B487" s="137"/>
      <c r="C487" s="120"/>
      <c r="D487" s="121"/>
      <c r="E487" s="114" t="e">
        <f>LOOKUP(D487,Accounts!A:A,Accounts!B:B)</f>
        <v>#N/A</v>
      </c>
      <c r="F487" s="115" t="e">
        <f>LOOKUP(Table1[[#This Row],[Account '#]],Accounts!A:A,Accounts!D:D)</f>
        <v>#N/A</v>
      </c>
      <c r="G487" s="136"/>
      <c r="H487" s="108" t="e">
        <f>IF(Table1[[#This Row],[GST?]],Table1[[#This Row],[Amount inc GST]]-Table1[[#This Row],[Amount inc GST]]/1.15,0)</f>
        <v>#N/A</v>
      </c>
      <c r="I487" s="116" t="e">
        <f>Table1[[#This Row],[Amount inc GST]]-Table1[[#This Row],[GST]]</f>
        <v>#N/A</v>
      </c>
      <c r="J487" s="120"/>
      <c r="K487" s="113">
        <f t="shared" si="7"/>
        <v>0</v>
      </c>
      <c r="L487" s="161"/>
      <c r="M487" s="161" t="e">
        <f>Table1[[#This Row],[Amount ex GST]]</f>
        <v>#N/A</v>
      </c>
      <c r="N487" s="161"/>
      <c r="O487" s="162" t="e">
        <f>Table1[[#This Row],[Amount ex GST]]-Table1[[#This Row],[Amount]]</f>
        <v>#N/A</v>
      </c>
    </row>
    <row r="488" spans="1:15" x14ac:dyDescent="0.2">
      <c r="A488" s="132"/>
      <c r="B488" s="137"/>
      <c r="C488" s="120"/>
      <c r="D488" s="121"/>
      <c r="E488" s="114" t="e">
        <f>LOOKUP(D488,Accounts!A:A,Accounts!B:B)</f>
        <v>#N/A</v>
      </c>
      <c r="F488" s="115" t="e">
        <f>LOOKUP(Table1[[#This Row],[Account '#]],Accounts!A:A,Accounts!D:D)</f>
        <v>#N/A</v>
      </c>
      <c r="G488" s="136"/>
      <c r="H488" s="108" t="e">
        <f>IF(Table1[[#This Row],[GST?]],Table1[[#This Row],[Amount inc GST]]-Table1[[#This Row],[Amount inc GST]]/1.15,0)</f>
        <v>#N/A</v>
      </c>
      <c r="I488" s="116" t="e">
        <f>Table1[[#This Row],[Amount inc GST]]-Table1[[#This Row],[GST]]</f>
        <v>#N/A</v>
      </c>
      <c r="J488" s="120"/>
      <c r="K488" s="113">
        <f t="shared" si="7"/>
        <v>0</v>
      </c>
      <c r="L488" s="161"/>
      <c r="M488" s="161" t="e">
        <f>Table1[[#This Row],[Amount ex GST]]</f>
        <v>#N/A</v>
      </c>
      <c r="N488" s="161"/>
      <c r="O488" s="162" t="e">
        <f>Table1[[#This Row],[Amount ex GST]]-Table1[[#This Row],[Amount]]</f>
        <v>#N/A</v>
      </c>
    </row>
    <row r="489" spans="1:15" x14ac:dyDescent="0.2">
      <c r="A489" s="132"/>
      <c r="B489" s="137"/>
      <c r="C489" s="120"/>
      <c r="D489" s="121"/>
      <c r="E489" s="114" t="e">
        <f>LOOKUP(D489,Accounts!A:A,Accounts!B:B)</f>
        <v>#N/A</v>
      </c>
      <c r="F489" s="115" t="e">
        <f>LOOKUP(Table1[[#This Row],[Account '#]],Accounts!A:A,Accounts!D:D)</f>
        <v>#N/A</v>
      </c>
      <c r="G489" s="136"/>
      <c r="H489" s="108" t="e">
        <f>IF(Table1[[#This Row],[GST?]],Table1[[#This Row],[Amount inc GST]]-Table1[[#This Row],[Amount inc GST]]/1.15,0)</f>
        <v>#N/A</v>
      </c>
      <c r="I489" s="116" t="e">
        <f>Table1[[#This Row],[Amount inc GST]]-Table1[[#This Row],[GST]]</f>
        <v>#N/A</v>
      </c>
      <c r="J489" s="120"/>
      <c r="K489" s="113">
        <f t="shared" si="7"/>
        <v>0</v>
      </c>
      <c r="L489" s="161"/>
      <c r="M489" s="161" t="e">
        <f>Table1[[#This Row],[Amount ex GST]]</f>
        <v>#N/A</v>
      </c>
      <c r="N489" s="161"/>
      <c r="O489" s="162" t="e">
        <f>Table1[[#This Row],[Amount ex GST]]-Table1[[#This Row],[Amount]]</f>
        <v>#N/A</v>
      </c>
    </row>
    <row r="490" spans="1:15" x14ac:dyDescent="0.2">
      <c r="A490" s="132"/>
      <c r="B490" s="137"/>
      <c r="C490" s="120"/>
      <c r="D490" s="121"/>
      <c r="E490" s="114" t="e">
        <f>LOOKUP(D490,Accounts!A:A,Accounts!B:B)</f>
        <v>#N/A</v>
      </c>
      <c r="F490" s="115" t="e">
        <f>LOOKUP(Table1[[#This Row],[Account '#]],Accounts!A:A,Accounts!D:D)</f>
        <v>#N/A</v>
      </c>
      <c r="G490" s="136"/>
      <c r="H490" s="108" t="e">
        <f>IF(Table1[[#This Row],[GST?]],Table1[[#This Row],[Amount inc GST]]-Table1[[#This Row],[Amount inc GST]]/1.15,0)</f>
        <v>#N/A</v>
      </c>
      <c r="I490" s="116" t="e">
        <f>Table1[[#This Row],[Amount inc GST]]-Table1[[#This Row],[GST]]</f>
        <v>#N/A</v>
      </c>
      <c r="J490" s="120"/>
      <c r="K490" s="113">
        <f t="shared" si="7"/>
        <v>0</v>
      </c>
      <c r="L490" s="161"/>
      <c r="M490" s="161" t="e">
        <f>Table1[[#This Row],[Amount ex GST]]</f>
        <v>#N/A</v>
      </c>
      <c r="N490" s="161"/>
      <c r="O490" s="162" t="e">
        <f>Table1[[#This Row],[Amount ex GST]]-Table1[[#This Row],[Amount]]</f>
        <v>#N/A</v>
      </c>
    </row>
    <row r="491" spans="1:15" x14ac:dyDescent="0.2">
      <c r="A491" s="132"/>
      <c r="B491" s="137"/>
      <c r="C491" s="120"/>
      <c r="D491" s="121"/>
      <c r="E491" s="114" t="e">
        <f>LOOKUP(D491,Accounts!A:A,Accounts!B:B)</f>
        <v>#N/A</v>
      </c>
      <c r="F491" s="115" t="e">
        <f>LOOKUP(Table1[[#This Row],[Account '#]],Accounts!A:A,Accounts!D:D)</f>
        <v>#N/A</v>
      </c>
      <c r="G491" s="136"/>
      <c r="H491" s="108" t="e">
        <f>IF(Table1[[#This Row],[GST?]],Table1[[#This Row],[Amount inc GST]]-Table1[[#This Row],[Amount inc GST]]/1.15,0)</f>
        <v>#N/A</v>
      </c>
      <c r="I491" s="116" t="e">
        <f>Table1[[#This Row],[Amount inc GST]]-Table1[[#This Row],[GST]]</f>
        <v>#N/A</v>
      </c>
      <c r="J491" s="120"/>
      <c r="K491" s="113">
        <f t="shared" si="7"/>
        <v>0</v>
      </c>
      <c r="L491" s="161"/>
      <c r="M491" s="161" t="e">
        <f>Table1[[#This Row],[Amount ex GST]]</f>
        <v>#N/A</v>
      </c>
      <c r="N491" s="161"/>
      <c r="O491" s="162" t="e">
        <f>Table1[[#This Row],[Amount ex GST]]-Table1[[#This Row],[Amount]]</f>
        <v>#N/A</v>
      </c>
    </row>
    <row r="492" spans="1:15" x14ac:dyDescent="0.2">
      <c r="A492" s="132"/>
      <c r="B492" s="137"/>
      <c r="C492" s="120"/>
      <c r="D492" s="121"/>
      <c r="E492" s="114" t="e">
        <f>LOOKUP(D492,Accounts!A:A,Accounts!B:B)</f>
        <v>#N/A</v>
      </c>
      <c r="F492" s="115" t="e">
        <f>LOOKUP(Table1[[#This Row],[Account '#]],Accounts!A:A,Accounts!D:D)</f>
        <v>#N/A</v>
      </c>
      <c r="G492" s="136"/>
      <c r="H492" s="108" t="e">
        <f>IF(Table1[[#This Row],[GST?]],Table1[[#This Row],[Amount inc GST]]-Table1[[#This Row],[Amount inc GST]]/1.15,0)</f>
        <v>#N/A</v>
      </c>
      <c r="I492" s="116" t="e">
        <f>Table1[[#This Row],[Amount inc GST]]-Table1[[#This Row],[GST]]</f>
        <v>#N/A</v>
      </c>
      <c r="J492" s="120"/>
      <c r="K492" s="113">
        <f t="shared" si="7"/>
        <v>0</v>
      </c>
      <c r="L492" s="161"/>
      <c r="M492" s="161" t="e">
        <f>Table1[[#This Row],[Amount ex GST]]</f>
        <v>#N/A</v>
      </c>
      <c r="N492" s="161"/>
      <c r="O492" s="162" t="e">
        <f>Table1[[#This Row],[Amount ex GST]]-Table1[[#This Row],[Amount]]</f>
        <v>#N/A</v>
      </c>
    </row>
    <row r="493" spans="1:15" x14ac:dyDescent="0.2">
      <c r="A493" s="132"/>
      <c r="B493" s="137"/>
      <c r="C493" s="120"/>
      <c r="D493" s="121"/>
      <c r="E493" s="114" t="e">
        <f>LOOKUP(D493,Accounts!A:A,Accounts!B:B)</f>
        <v>#N/A</v>
      </c>
      <c r="F493" s="115" t="e">
        <f>LOOKUP(Table1[[#This Row],[Account '#]],Accounts!A:A,Accounts!D:D)</f>
        <v>#N/A</v>
      </c>
      <c r="G493" s="136"/>
      <c r="H493" s="108" t="e">
        <f>IF(Table1[[#This Row],[GST?]],Table1[[#This Row],[Amount inc GST]]-Table1[[#This Row],[Amount inc GST]]/1.15,0)</f>
        <v>#N/A</v>
      </c>
      <c r="I493" s="116" t="e">
        <f>Table1[[#This Row],[Amount inc GST]]-Table1[[#This Row],[GST]]</f>
        <v>#N/A</v>
      </c>
      <c r="J493" s="120"/>
      <c r="K493" s="113">
        <f t="shared" si="7"/>
        <v>0</v>
      </c>
      <c r="L493" s="161"/>
      <c r="M493" s="161" t="e">
        <f>Table1[[#This Row],[Amount ex GST]]</f>
        <v>#N/A</v>
      </c>
      <c r="N493" s="161"/>
      <c r="O493" s="162" t="e">
        <f>Table1[[#This Row],[Amount ex GST]]-Table1[[#This Row],[Amount]]</f>
        <v>#N/A</v>
      </c>
    </row>
    <row r="494" spans="1:15" x14ac:dyDescent="0.2">
      <c r="A494" s="132"/>
      <c r="B494" s="137"/>
      <c r="C494" s="120"/>
      <c r="D494" s="121"/>
      <c r="E494" s="114" t="e">
        <f>LOOKUP(D494,Accounts!A:A,Accounts!B:B)</f>
        <v>#N/A</v>
      </c>
      <c r="F494" s="115" t="e">
        <f>LOOKUP(Table1[[#This Row],[Account '#]],Accounts!A:A,Accounts!D:D)</f>
        <v>#N/A</v>
      </c>
      <c r="G494" s="136"/>
      <c r="H494" s="108" t="e">
        <f>IF(Table1[[#This Row],[GST?]],Table1[[#This Row],[Amount inc GST]]-Table1[[#This Row],[Amount inc GST]]/1.15,0)</f>
        <v>#N/A</v>
      </c>
      <c r="I494" s="116" t="e">
        <f>Table1[[#This Row],[Amount inc GST]]-Table1[[#This Row],[GST]]</f>
        <v>#N/A</v>
      </c>
      <c r="J494" s="120"/>
      <c r="K494" s="113">
        <f t="shared" si="7"/>
        <v>0</v>
      </c>
      <c r="L494" s="161"/>
      <c r="M494" s="161" t="e">
        <f>Table1[[#This Row],[Amount ex GST]]</f>
        <v>#N/A</v>
      </c>
      <c r="N494" s="161"/>
      <c r="O494" s="162" t="e">
        <f>Table1[[#This Row],[Amount ex GST]]-Table1[[#This Row],[Amount]]</f>
        <v>#N/A</v>
      </c>
    </row>
    <row r="495" spans="1:15" x14ac:dyDescent="0.2">
      <c r="A495" s="132"/>
      <c r="B495" s="137"/>
      <c r="C495" s="120"/>
      <c r="D495" s="121"/>
      <c r="E495" s="114" t="e">
        <f>LOOKUP(D495,Accounts!A:A,Accounts!B:B)</f>
        <v>#N/A</v>
      </c>
      <c r="F495" s="115" t="e">
        <f>LOOKUP(Table1[[#This Row],[Account '#]],Accounts!A:A,Accounts!D:D)</f>
        <v>#N/A</v>
      </c>
      <c r="G495" s="136"/>
      <c r="H495" s="108" t="e">
        <f>IF(Table1[[#This Row],[GST?]],Table1[[#This Row],[Amount inc GST]]-Table1[[#This Row],[Amount inc GST]]/1.15,0)</f>
        <v>#N/A</v>
      </c>
      <c r="I495" s="116" t="e">
        <f>Table1[[#This Row],[Amount inc GST]]-Table1[[#This Row],[GST]]</f>
        <v>#N/A</v>
      </c>
      <c r="J495" s="120"/>
      <c r="K495" s="113">
        <f t="shared" si="7"/>
        <v>0</v>
      </c>
      <c r="L495" s="161"/>
      <c r="M495" s="161" t="e">
        <f>Table1[[#This Row],[Amount ex GST]]</f>
        <v>#N/A</v>
      </c>
      <c r="N495" s="161"/>
      <c r="O495" s="162" t="e">
        <f>Table1[[#This Row],[Amount ex GST]]-Table1[[#This Row],[Amount]]</f>
        <v>#N/A</v>
      </c>
    </row>
    <row r="496" spans="1:15" x14ac:dyDescent="0.2">
      <c r="A496" s="132"/>
      <c r="B496" s="137"/>
      <c r="C496" s="120"/>
      <c r="D496" s="121"/>
      <c r="E496" s="114" t="e">
        <f>LOOKUP(D496,Accounts!A:A,Accounts!B:B)</f>
        <v>#N/A</v>
      </c>
      <c r="F496" s="115" t="e">
        <f>LOOKUP(Table1[[#This Row],[Account '#]],Accounts!A:A,Accounts!D:D)</f>
        <v>#N/A</v>
      </c>
      <c r="G496" s="136"/>
      <c r="H496" s="108" t="e">
        <f>IF(Table1[[#This Row],[GST?]],Table1[[#This Row],[Amount inc GST]]-Table1[[#This Row],[Amount inc GST]]/1.15,0)</f>
        <v>#N/A</v>
      </c>
      <c r="I496" s="116" t="e">
        <f>Table1[[#This Row],[Amount inc GST]]-Table1[[#This Row],[GST]]</f>
        <v>#N/A</v>
      </c>
      <c r="J496" s="120"/>
      <c r="K496" s="113">
        <f t="shared" si="7"/>
        <v>0</v>
      </c>
      <c r="L496" s="161"/>
      <c r="M496" s="161" t="e">
        <f>Table1[[#This Row],[Amount ex GST]]</f>
        <v>#N/A</v>
      </c>
      <c r="N496" s="161"/>
      <c r="O496" s="162" t="e">
        <f>Table1[[#This Row],[Amount ex GST]]-Table1[[#This Row],[Amount]]</f>
        <v>#N/A</v>
      </c>
    </row>
    <row r="497" spans="1:15" x14ac:dyDescent="0.2">
      <c r="A497" s="132"/>
      <c r="B497" s="137"/>
      <c r="C497" s="120"/>
      <c r="D497" s="121"/>
      <c r="E497" s="114" t="e">
        <f>LOOKUP(D497,Accounts!A:A,Accounts!B:B)</f>
        <v>#N/A</v>
      </c>
      <c r="F497" s="115" t="e">
        <f>LOOKUP(Table1[[#This Row],[Account '#]],Accounts!A:A,Accounts!D:D)</f>
        <v>#N/A</v>
      </c>
      <c r="G497" s="136"/>
      <c r="H497" s="108" t="e">
        <f>IF(Table1[[#This Row],[GST?]],Table1[[#This Row],[Amount inc GST]]-Table1[[#This Row],[Amount inc GST]]/1.15,0)</f>
        <v>#N/A</v>
      </c>
      <c r="I497" s="116" t="e">
        <f>Table1[[#This Row],[Amount inc GST]]-Table1[[#This Row],[GST]]</f>
        <v>#N/A</v>
      </c>
      <c r="J497" s="120"/>
      <c r="K497" s="113">
        <f t="shared" si="7"/>
        <v>0</v>
      </c>
      <c r="L497" s="161"/>
      <c r="M497" s="161" t="e">
        <f>Table1[[#This Row],[Amount ex GST]]</f>
        <v>#N/A</v>
      </c>
      <c r="N497" s="161"/>
      <c r="O497" s="162" t="e">
        <f>Table1[[#This Row],[Amount ex GST]]-Table1[[#This Row],[Amount]]</f>
        <v>#N/A</v>
      </c>
    </row>
    <row r="498" spans="1:15" x14ac:dyDescent="0.2">
      <c r="A498" s="132"/>
      <c r="B498" s="137"/>
      <c r="C498" s="120"/>
      <c r="D498" s="121"/>
      <c r="E498" s="114" t="e">
        <f>LOOKUP(D498,Accounts!A:A,Accounts!B:B)</f>
        <v>#N/A</v>
      </c>
      <c r="F498" s="115" t="e">
        <f>LOOKUP(Table1[[#This Row],[Account '#]],Accounts!A:A,Accounts!D:D)</f>
        <v>#N/A</v>
      </c>
      <c r="G498" s="136"/>
      <c r="H498" s="108" t="e">
        <f>IF(Table1[[#This Row],[GST?]],Table1[[#This Row],[Amount inc GST]]-Table1[[#This Row],[Amount inc GST]]/1.15,0)</f>
        <v>#N/A</v>
      </c>
      <c r="I498" s="116" t="e">
        <f>Table1[[#This Row],[Amount inc GST]]-Table1[[#This Row],[GST]]</f>
        <v>#N/A</v>
      </c>
      <c r="J498" s="120"/>
      <c r="K498" s="113">
        <f t="shared" si="7"/>
        <v>0</v>
      </c>
      <c r="L498" s="161"/>
      <c r="M498" s="161" t="e">
        <f>Table1[[#This Row],[Amount ex GST]]</f>
        <v>#N/A</v>
      </c>
      <c r="N498" s="161"/>
      <c r="O498" s="162" t="e">
        <f>Table1[[#This Row],[Amount ex GST]]-Table1[[#This Row],[Amount]]</f>
        <v>#N/A</v>
      </c>
    </row>
    <row r="499" spans="1:15" x14ac:dyDescent="0.2">
      <c r="A499" s="132"/>
      <c r="B499" s="137"/>
      <c r="C499" s="120"/>
      <c r="D499" s="121"/>
      <c r="E499" s="114" t="e">
        <f>LOOKUP(D499,Accounts!A:A,Accounts!B:B)</f>
        <v>#N/A</v>
      </c>
      <c r="F499" s="115" t="e">
        <f>LOOKUP(Table1[[#This Row],[Account '#]],Accounts!A:A,Accounts!D:D)</f>
        <v>#N/A</v>
      </c>
      <c r="G499" s="136"/>
      <c r="H499" s="108" t="e">
        <f>IF(Table1[[#This Row],[GST?]],Table1[[#This Row],[Amount inc GST]]-Table1[[#This Row],[Amount inc GST]]/1.15,0)</f>
        <v>#N/A</v>
      </c>
      <c r="I499" s="116" t="e">
        <f>Table1[[#This Row],[Amount inc GST]]-Table1[[#This Row],[GST]]</f>
        <v>#N/A</v>
      </c>
      <c r="J499" s="120"/>
      <c r="K499" s="113">
        <f t="shared" si="7"/>
        <v>0</v>
      </c>
      <c r="L499" s="161"/>
      <c r="M499" s="161" t="e">
        <f>Table1[[#This Row],[Amount ex GST]]</f>
        <v>#N/A</v>
      </c>
      <c r="N499" s="161"/>
      <c r="O499" s="162" t="e">
        <f>Table1[[#This Row],[Amount ex GST]]-Table1[[#This Row],[Amount]]</f>
        <v>#N/A</v>
      </c>
    </row>
    <row r="500" spans="1:15" x14ac:dyDescent="0.2">
      <c r="A500" s="132"/>
      <c r="B500" s="137"/>
      <c r="C500" s="120"/>
      <c r="D500" s="121"/>
      <c r="E500" s="114" t="e">
        <f>LOOKUP(D500,Accounts!A:A,Accounts!B:B)</f>
        <v>#N/A</v>
      </c>
      <c r="F500" s="115" t="e">
        <f>LOOKUP(Table1[[#This Row],[Account '#]],Accounts!A:A,Accounts!D:D)</f>
        <v>#N/A</v>
      </c>
      <c r="G500" s="136"/>
      <c r="H500" s="108" t="e">
        <f>IF(Table1[[#This Row],[GST?]],Table1[[#This Row],[Amount inc GST]]-Table1[[#This Row],[Amount inc GST]]/1.15,0)</f>
        <v>#N/A</v>
      </c>
      <c r="I500" s="116" t="e">
        <f>Table1[[#This Row],[Amount inc GST]]-Table1[[#This Row],[GST]]</f>
        <v>#N/A</v>
      </c>
      <c r="J500" s="120"/>
      <c r="K500" s="113">
        <f t="shared" si="7"/>
        <v>0</v>
      </c>
      <c r="L500" s="161"/>
      <c r="M500" s="161" t="e">
        <f>Table1[[#This Row],[Amount ex GST]]</f>
        <v>#N/A</v>
      </c>
      <c r="N500" s="161"/>
      <c r="O500" s="162" t="e">
        <f>Table1[[#This Row],[Amount ex GST]]-Table1[[#This Row],[Amount]]</f>
        <v>#N/A</v>
      </c>
    </row>
    <row r="501" spans="1:15" x14ac:dyDescent="0.2">
      <c r="A501" s="132"/>
      <c r="B501" s="137"/>
      <c r="C501" s="120"/>
      <c r="D501" s="121"/>
      <c r="E501" s="114" t="e">
        <f>LOOKUP(D501,Accounts!A:A,Accounts!B:B)</f>
        <v>#N/A</v>
      </c>
      <c r="F501" s="115" t="e">
        <f>LOOKUP(Table1[[#This Row],[Account '#]],Accounts!A:A,Accounts!D:D)</f>
        <v>#N/A</v>
      </c>
      <c r="G501" s="136"/>
      <c r="H501" s="108" t="e">
        <f>IF(Table1[[#This Row],[GST?]],Table1[[#This Row],[Amount inc GST]]-Table1[[#This Row],[Amount inc GST]]/1.15,0)</f>
        <v>#N/A</v>
      </c>
      <c r="I501" s="116" t="e">
        <f>Table1[[#This Row],[Amount inc GST]]-Table1[[#This Row],[GST]]</f>
        <v>#N/A</v>
      </c>
      <c r="J501" s="120"/>
      <c r="K501" s="113">
        <f t="shared" si="7"/>
        <v>0</v>
      </c>
      <c r="L501" s="161"/>
      <c r="M501" s="161" t="e">
        <f>Table1[[#This Row],[Amount ex GST]]</f>
        <v>#N/A</v>
      </c>
      <c r="N501" s="161"/>
      <c r="O501" s="162" t="e">
        <f>Table1[[#This Row],[Amount ex GST]]-Table1[[#This Row],[Amount]]</f>
        <v>#N/A</v>
      </c>
    </row>
    <row r="502" spans="1:15" x14ac:dyDescent="0.2">
      <c r="A502" s="132"/>
      <c r="B502" s="137"/>
      <c r="C502" s="120"/>
      <c r="D502" s="121"/>
      <c r="E502" s="114" t="e">
        <f>LOOKUP(D502,Accounts!A:A,Accounts!B:B)</f>
        <v>#N/A</v>
      </c>
      <c r="F502" s="115" t="e">
        <f>LOOKUP(Table1[[#This Row],[Account '#]],Accounts!A:A,Accounts!D:D)</f>
        <v>#N/A</v>
      </c>
      <c r="G502" s="136"/>
      <c r="H502" s="108" t="e">
        <f>IF(Table1[[#This Row],[GST?]],Table1[[#This Row],[Amount inc GST]]-Table1[[#This Row],[Amount inc GST]]/1.15,0)</f>
        <v>#N/A</v>
      </c>
      <c r="I502" s="116" t="e">
        <f>Table1[[#This Row],[Amount inc GST]]-Table1[[#This Row],[GST]]</f>
        <v>#N/A</v>
      </c>
      <c r="J502" s="120"/>
      <c r="K502" s="113">
        <f t="shared" si="7"/>
        <v>0</v>
      </c>
      <c r="L502" s="161"/>
      <c r="M502" s="161" t="e">
        <f>Table1[[#This Row],[Amount ex GST]]</f>
        <v>#N/A</v>
      </c>
      <c r="N502" s="161"/>
      <c r="O502" s="162" t="e">
        <f>Table1[[#This Row],[Amount ex GST]]-Table1[[#This Row],[Amount]]</f>
        <v>#N/A</v>
      </c>
    </row>
    <row r="503" spans="1:15" x14ac:dyDescent="0.2">
      <c r="A503" s="132"/>
      <c r="B503" s="137"/>
      <c r="C503" s="120"/>
      <c r="D503" s="121"/>
      <c r="E503" s="114" t="e">
        <f>LOOKUP(D503,Accounts!A:A,Accounts!B:B)</f>
        <v>#N/A</v>
      </c>
      <c r="F503" s="115" t="e">
        <f>LOOKUP(Table1[[#This Row],[Account '#]],Accounts!A:A,Accounts!D:D)</f>
        <v>#N/A</v>
      </c>
      <c r="G503" s="136"/>
      <c r="H503" s="108" t="e">
        <f>IF(Table1[[#This Row],[GST?]],Table1[[#This Row],[Amount inc GST]]-Table1[[#This Row],[Amount inc GST]]/1.15,0)</f>
        <v>#N/A</v>
      </c>
      <c r="I503" s="116" t="e">
        <f>Table1[[#This Row],[Amount inc GST]]-Table1[[#This Row],[GST]]</f>
        <v>#N/A</v>
      </c>
      <c r="J503" s="120"/>
      <c r="K503" s="113">
        <f t="shared" si="7"/>
        <v>0</v>
      </c>
      <c r="L503" s="161"/>
      <c r="M503" s="161" t="e">
        <f>Table1[[#This Row],[Amount ex GST]]</f>
        <v>#N/A</v>
      </c>
      <c r="N503" s="161"/>
      <c r="O503" s="162" t="e">
        <f>Table1[[#This Row],[Amount ex GST]]-Table1[[#This Row],[Amount]]</f>
        <v>#N/A</v>
      </c>
    </row>
    <row r="504" spans="1:15" x14ac:dyDescent="0.2">
      <c r="A504" s="132"/>
      <c r="B504" s="137"/>
      <c r="C504" s="120"/>
      <c r="D504" s="121"/>
      <c r="E504" s="114" t="e">
        <f>LOOKUP(D504,Accounts!A:A,Accounts!B:B)</f>
        <v>#N/A</v>
      </c>
      <c r="F504" s="115" t="e">
        <f>LOOKUP(Table1[[#This Row],[Account '#]],Accounts!A:A,Accounts!D:D)</f>
        <v>#N/A</v>
      </c>
      <c r="G504" s="136"/>
      <c r="H504" s="108" t="e">
        <f>IF(Table1[[#This Row],[GST?]],Table1[[#This Row],[Amount inc GST]]-Table1[[#This Row],[Amount inc GST]]/1.15,0)</f>
        <v>#N/A</v>
      </c>
      <c r="I504" s="116" t="e">
        <f>Table1[[#This Row],[Amount inc GST]]-Table1[[#This Row],[GST]]</f>
        <v>#N/A</v>
      </c>
      <c r="J504" s="120"/>
      <c r="K504" s="113">
        <f t="shared" si="7"/>
        <v>0</v>
      </c>
      <c r="L504" s="161"/>
      <c r="M504" s="161" t="e">
        <f>Table1[[#This Row],[Amount ex GST]]</f>
        <v>#N/A</v>
      </c>
      <c r="N504" s="161"/>
      <c r="O504" s="162" t="e">
        <f>Table1[[#This Row],[Amount ex GST]]-Table1[[#This Row],[Amount]]</f>
        <v>#N/A</v>
      </c>
    </row>
    <row r="505" spans="1:15" x14ac:dyDescent="0.2">
      <c r="A505" s="132"/>
      <c r="B505" s="137"/>
      <c r="C505" s="120"/>
      <c r="D505" s="121"/>
      <c r="E505" s="114" t="e">
        <f>LOOKUP(D505,Accounts!A:A,Accounts!B:B)</f>
        <v>#N/A</v>
      </c>
      <c r="F505" s="115" t="e">
        <f>LOOKUP(Table1[[#This Row],[Account '#]],Accounts!A:A,Accounts!D:D)</f>
        <v>#N/A</v>
      </c>
      <c r="G505" s="136"/>
      <c r="H505" s="108" t="e">
        <f>IF(Table1[[#This Row],[GST?]],Table1[[#This Row],[Amount inc GST]]-Table1[[#This Row],[Amount inc GST]]/1.15,0)</f>
        <v>#N/A</v>
      </c>
      <c r="I505" s="116" t="e">
        <f>Table1[[#This Row],[Amount inc GST]]-Table1[[#This Row],[GST]]</f>
        <v>#N/A</v>
      </c>
      <c r="J505" s="120"/>
      <c r="K505" s="113">
        <f t="shared" si="7"/>
        <v>0</v>
      </c>
      <c r="L505" s="161"/>
      <c r="M505" s="161" t="e">
        <f>Table1[[#This Row],[Amount ex GST]]</f>
        <v>#N/A</v>
      </c>
      <c r="N505" s="161"/>
      <c r="O505" s="162" t="e">
        <f>Table1[[#This Row],[Amount ex GST]]-Table1[[#This Row],[Amount]]</f>
        <v>#N/A</v>
      </c>
    </row>
    <row r="506" spans="1:15" x14ac:dyDescent="0.2">
      <c r="A506" s="132"/>
      <c r="B506" s="137"/>
      <c r="C506" s="120"/>
      <c r="D506" s="121"/>
      <c r="E506" s="114" t="e">
        <f>LOOKUP(D506,Accounts!A:A,Accounts!B:B)</f>
        <v>#N/A</v>
      </c>
      <c r="F506" s="115" t="e">
        <f>LOOKUP(Table1[[#This Row],[Account '#]],Accounts!A:A,Accounts!D:D)</f>
        <v>#N/A</v>
      </c>
      <c r="G506" s="136"/>
      <c r="H506" s="108" t="e">
        <f>IF(Table1[[#This Row],[GST?]],Table1[[#This Row],[Amount inc GST]]-Table1[[#This Row],[Amount inc GST]]/1.15,0)</f>
        <v>#N/A</v>
      </c>
      <c r="I506" s="116" t="e">
        <f>Table1[[#This Row],[Amount inc GST]]-Table1[[#This Row],[GST]]</f>
        <v>#N/A</v>
      </c>
      <c r="J506" s="120"/>
      <c r="K506" s="113">
        <f t="shared" si="7"/>
        <v>0</v>
      </c>
      <c r="L506" s="161"/>
      <c r="M506" s="161" t="e">
        <f>Table1[[#This Row],[Amount ex GST]]</f>
        <v>#N/A</v>
      </c>
      <c r="N506" s="161"/>
      <c r="O506" s="162" t="e">
        <f>Table1[[#This Row],[Amount ex GST]]-Table1[[#This Row],[Amount]]</f>
        <v>#N/A</v>
      </c>
    </row>
    <row r="507" spans="1:15" x14ac:dyDescent="0.2">
      <c r="A507" s="132"/>
      <c r="B507" s="137"/>
      <c r="C507" s="120"/>
      <c r="D507" s="121"/>
      <c r="E507" s="114" t="e">
        <f>LOOKUP(D507,Accounts!A:A,Accounts!B:B)</f>
        <v>#N/A</v>
      </c>
      <c r="F507" s="115" t="e">
        <f>LOOKUP(Table1[[#This Row],[Account '#]],Accounts!A:A,Accounts!D:D)</f>
        <v>#N/A</v>
      </c>
      <c r="G507" s="136"/>
      <c r="H507" s="108" t="e">
        <f>IF(Table1[[#This Row],[GST?]],Table1[[#This Row],[Amount inc GST]]-Table1[[#This Row],[Amount inc GST]]/1.15,0)</f>
        <v>#N/A</v>
      </c>
      <c r="I507" s="116" t="e">
        <f>Table1[[#This Row],[Amount inc GST]]-Table1[[#This Row],[GST]]</f>
        <v>#N/A</v>
      </c>
      <c r="J507" s="120"/>
      <c r="K507" s="113">
        <f t="shared" si="7"/>
        <v>0</v>
      </c>
      <c r="L507" s="161"/>
      <c r="M507" s="161" t="e">
        <f>Table1[[#This Row],[Amount ex GST]]</f>
        <v>#N/A</v>
      </c>
      <c r="N507" s="161"/>
      <c r="O507" s="162" t="e">
        <f>Table1[[#This Row],[Amount ex GST]]-Table1[[#This Row],[Amount]]</f>
        <v>#N/A</v>
      </c>
    </row>
    <row r="508" spans="1:15" x14ac:dyDescent="0.2">
      <c r="A508" s="132"/>
      <c r="B508" s="137"/>
      <c r="C508" s="120"/>
      <c r="D508" s="121"/>
      <c r="E508" s="114" t="e">
        <f>LOOKUP(D508,Accounts!A:A,Accounts!B:B)</f>
        <v>#N/A</v>
      </c>
      <c r="F508" s="115" t="e">
        <f>LOOKUP(Table1[[#This Row],[Account '#]],Accounts!A:A,Accounts!D:D)</f>
        <v>#N/A</v>
      </c>
      <c r="G508" s="136"/>
      <c r="H508" s="108" t="e">
        <f>IF(Table1[[#This Row],[GST?]],Table1[[#This Row],[Amount inc GST]]-Table1[[#This Row],[Amount inc GST]]/1.15,0)</f>
        <v>#N/A</v>
      </c>
      <c r="I508" s="116" t="e">
        <f>Table1[[#This Row],[Amount inc GST]]-Table1[[#This Row],[GST]]</f>
        <v>#N/A</v>
      </c>
      <c r="J508" s="120"/>
      <c r="K508" s="113">
        <f t="shared" si="7"/>
        <v>0</v>
      </c>
      <c r="L508" s="161"/>
      <c r="M508" s="161" t="e">
        <f>Table1[[#This Row],[Amount ex GST]]</f>
        <v>#N/A</v>
      </c>
      <c r="N508" s="161"/>
      <c r="O508" s="162" t="e">
        <f>Table1[[#This Row],[Amount ex GST]]-Table1[[#This Row],[Amount]]</f>
        <v>#N/A</v>
      </c>
    </row>
    <row r="509" spans="1:15" x14ac:dyDescent="0.2">
      <c r="A509" s="132"/>
      <c r="B509" s="137"/>
      <c r="C509" s="120"/>
      <c r="D509" s="121"/>
      <c r="E509" s="114" t="e">
        <f>LOOKUP(D509,Accounts!A:A,Accounts!B:B)</f>
        <v>#N/A</v>
      </c>
      <c r="F509" s="115" t="e">
        <f>LOOKUP(Table1[[#This Row],[Account '#]],Accounts!A:A,Accounts!D:D)</f>
        <v>#N/A</v>
      </c>
      <c r="G509" s="136"/>
      <c r="H509" s="108" t="e">
        <f>IF(Table1[[#This Row],[GST?]],Table1[[#This Row],[Amount inc GST]]-Table1[[#This Row],[Amount inc GST]]/1.15,0)</f>
        <v>#N/A</v>
      </c>
      <c r="I509" s="116" t="e">
        <f>Table1[[#This Row],[Amount inc GST]]-Table1[[#This Row],[GST]]</f>
        <v>#N/A</v>
      </c>
      <c r="J509" s="120"/>
      <c r="K509" s="113">
        <f t="shared" si="7"/>
        <v>0</v>
      </c>
      <c r="L509" s="161"/>
      <c r="M509" s="161" t="e">
        <f>Table1[[#This Row],[Amount ex GST]]</f>
        <v>#N/A</v>
      </c>
      <c r="N509" s="161"/>
      <c r="O509" s="162" t="e">
        <f>Table1[[#This Row],[Amount ex GST]]-Table1[[#This Row],[Amount]]</f>
        <v>#N/A</v>
      </c>
    </row>
    <row r="510" spans="1:15" x14ac:dyDescent="0.2">
      <c r="A510" s="132"/>
      <c r="B510" s="137"/>
      <c r="C510" s="120"/>
      <c r="D510" s="121"/>
      <c r="E510" s="114" t="e">
        <f>LOOKUP(D510,Accounts!A:A,Accounts!B:B)</f>
        <v>#N/A</v>
      </c>
      <c r="F510" s="115" t="e">
        <f>LOOKUP(Table1[[#This Row],[Account '#]],Accounts!A:A,Accounts!D:D)</f>
        <v>#N/A</v>
      </c>
      <c r="G510" s="136"/>
      <c r="H510" s="108" t="e">
        <f>IF(Table1[[#This Row],[GST?]],Table1[[#This Row],[Amount inc GST]]-Table1[[#This Row],[Amount inc GST]]/1.15,0)</f>
        <v>#N/A</v>
      </c>
      <c r="I510" s="116" t="e">
        <f>Table1[[#This Row],[Amount inc GST]]-Table1[[#This Row],[GST]]</f>
        <v>#N/A</v>
      </c>
      <c r="J510" s="120"/>
      <c r="K510" s="113">
        <f t="shared" si="7"/>
        <v>0</v>
      </c>
      <c r="L510" s="161"/>
      <c r="M510" s="161" t="e">
        <f>Table1[[#This Row],[Amount ex GST]]</f>
        <v>#N/A</v>
      </c>
      <c r="N510" s="161"/>
      <c r="O510" s="162" t="e">
        <f>Table1[[#This Row],[Amount ex GST]]-Table1[[#This Row],[Amount]]</f>
        <v>#N/A</v>
      </c>
    </row>
    <row r="511" spans="1:15" x14ac:dyDescent="0.2">
      <c r="A511" s="132"/>
      <c r="B511" s="137"/>
      <c r="C511" s="120"/>
      <c r="D511" s="121"/>
      <c r="E511" s="114" t="e">
        <f>LOOKUP(D511,Accounts!A:A,Accounts!B:B)</f>
        <v>#N/A</v>
      </c>
      <c r="F511" s="115" t="e">
        <f>LOOKUP(Table1[[#This Row],[Account '#]],Accounts!A:A,Accounts!D:D)</f>
        <v>#N/A</v>
      </c>
      <c r="G511" s="136"/>
      <c r="H511" s="108" t="e">
        <f>IF(Table1[[#This Row],[GST?]],Table1[[#This Row],[Amount inc GST]]-Table1[[#This Row],[Amount inc GST]]/1.15,0)</f>
        <v>#N/A</v>
      </c>
      <c r="I511" s="116" t="e">
        <f>Table1[[#This Row],[Amount inc GST]]-Table1[[#This Row],[GST]]</f>
        <v>#N/A</v>
      </c>
      <c r="J511" s="120"/>
      <c r="K511" s="113">
        <f t="shared" si="7"/>
        <v>0</v>
      </c>
      <c r="L511" s="161"/>
      <c r="M511" s="161" t="e">
        <f>Table1[[#This Row],[Amount ex GST]]</f>
        <v>#N/A</v>
      </c>
      <c r="N511" s="161"/>
      <c r="O511" s="162" t="e">
        <f>Table1[[#This Row],[Amount ex GST]]-Table1[[#This Row],[Amount]]</f>
        <v>#N/A</v>
      </c>
    </row>
    <row r="512" spans="1:15" x14ac:dyDescent="0.2">
      <c r="A512" s="132"/>
      <c r="B512" s="137"/>
      <c r="C512" s="120"/>
      <c r="D512" s="121"/>
      <c r="E512" s="114" t="e">
        <f>LOOKUP(D512,Accounts!A:A,Accounts!B:B)</f>
        <v>#N/A</v>
      </c>
      <c r="F512" s="115" t="e">
        <f>LOOKUP(Table1[[#This Row],[Account '#]],Accounts!A:A,Accounts!D:D)</f>
        <v>#N/A</v>
      </c>
      <c r="G512" s="136"/>
      <c r="H512" s="108" t="e">
        <f>IF(Table1[[#This Row],[GST?]],Table1[[#This Row],[Amount inc GST]]-Table1[[#This Row],[Amount inc GST]]/1.15,0)</f>
        <v>#N/A</v>
      </c>
      <c r="I512" s="116" t="e">
        <f>Table1[[#This Row],[Amount inc GST]]-Table1[[#This Row],[GST]]</f>
        <v>#N/A</v>
      </c>
      <c r="J512" s="120"/>
      <c r="K512" s="113">
        <f t="shared" si="7"/>
        <v>0</v>
      </c>
      <c r="L512" s="161"/>
      <c r="M512" s="161" t="e">
        <f>Table1[[#This Row],[Amount ex GST]]</f>
        <v>#N/A</v>
      </c>
      <c r="N512" s="161"/>
      <c r="O512" s="162" t="e">
        <f>Table1[[#This Row],[Amount ex GST]]-Table1[[#This Row],[Amount]]</f>
        <v>#N/A</v>
      </c>
    </row>
    <row r="513" spans="1:15" x14ac:dyDescent="0.2">
      <c r="A513" s="132"/>
      <c r="B513" s="137"/>
      <c r="C513" s="120"/>
      <c r="D513" s="121"/>
      <c r="E513" s="114" t="e">
        <f>LOOKUP(D513,Accounts!A:A,Accounts!B:B)</f>
        <v>#N/A</v>
      </c>
      <c r="F513" s="115" t="e">
        <f>LOOKUP(Table1[[#This Row],[Account '#]],Accounts!A:A,Accounts!D:D)</f>
        <v>#N/A</v>
      </c>
      <c r="G513" s="136"/>
      <c r="H513" s="108" t="e">
        <f>IF(Table1[[#This Row],[GST?]],Table1[[#This Row],[Amount inc GST]]-Table1[[#This Row],[Amount inc GST]]/1.15,0)</f>
        <v>#N/A</v>
      </c>
      <c r="I513" s="116" t="e">
        <f>Table1[[#This Row],[Amount inc GST]]-Table1[[#This Row],[GST]]</f>
        <v>#N/A</v>
      </c>
      <c r="J513" s="120"/>
      <c r="K513" s="113">
        <f t="shared" si="7"/>
        <v>0</v>
      </c>
      <c r="L513" s="161"/>
      <c r="M513" s="161" t="e">
        <f>Table1[[#This Row],[Amount ex GST]]</f>
        <v>#N/A</v>
      </c>
      <c r="N513" s="161"/>
      <c r="O513" s="162" t="e">
        <f>Table1[[#This Row],[Amount ex GST]]-Table1[[#This Row],[Amount]]</f>
        <v>#N/A</v>
      </c>
    </row>
    <row r="514" spans="1:15" x14ac:dyDescent="0.2">
      <c r="A514" s="132"/>
      <c r="B514" s="137"/>
      <c r="C514" s="120"/>
      <c r="D514" s="121"/>
      <c r="E514" s="114" t="e">
        <f>LOOKUP(D514,Accounts!A:A,Accounts!B:B)</f>
        <v>#N/A</v>
      </c>
      <c r="F514" s="115" t="e">
        <f>LOOKUP(Table1[[#This Row],[Account '#]],Accounts!A:A,Accounts!D:D)</f>
        <v>#N/A</v>
      </c>
      <c r="G514" s="136"/>
      <c r="H514" s="108" t="e">
        <f>IF(Table1[[#This Row],[GST?]],Table1[[#This Row],[Amount inc GST]]-Table1[[#This Row],[Amount inc GST]]/1.15,0)</f>
        <v>#N/A</v>
      </c>
      <c r="I514" s="116" t="e">
        <f>Table1[[#This Row],[Amount inc GST]]-Table1[[#This Row],[GST]]</f>
        <v>#N/A</v>
      </c>
      <c r="J514" s="120"/>
      <c r="K514" s="113">
        <f t="shared" si="7"/>
        <v>0</v>
      </c>
      <c r="L514" s="161"/>
      <c r="M514" s="161" t="e">
        <f>Table1[[#This Row],[Amount ex GST]]</f>
        <v>#N/A</v>
      </c>
      <c r="N514" s="161"/>
      <c r="O514" s="162" t="e">
        <f>Table1[[#This Row],[Amount ex GST]]-Table1[[#This Row],[Amount]]</f>
        <v>#N/A</v>
      </c>
    </row>
    <row r="515" spans="1:15" x14ac:dyDescent="0.2">
      <c r="A515" s="132"/>
      <c r="B515" s="137"/>
      <c r="C515" s="120"/>
      <c r="D515" s="121"/>
      <c r="E515" s="114" t="e">
        <f>LOOKUP(D515,Accounts!A:A,Accounts!B:B)</f>
        <v>#N/A</v>
      </c>
      <c r="F515" s="115" t="e">
        <f>LOOKUP(Table1[[#This Row],[Account '#]],Accounts!A:A,Accounts!D:D)</f>
        <v>#N/A</v>
      </c>
      <c r="G515" s="136"/>
      <c r="H515" s="108" t="e">
        <f>IF(Table1[[#This Row],[GST?]],Table1[[#This Row],[Amount inc GST]]-Table1[[#This Row],[Amount inc GST]]/1.15,0)</f>
        <v>#N/A</v>
      </c>
      <c r="I515" s="116" t="e">
        <f>Table1[[#This Row],[Amount inc GST]]-Table1[[#This Row],[GST]]</f>
        <v>#N/A</v>
      </c>
      <c r="J515" s="120"/>
      <c r="K515" s="113">
        <f t="shared" ref="K515:K578" si="8">IF(J515="y",K514+G515,K514)</f>
        <v>0</v>
      </c>
      <c r="L515" s="161"/>
      <c r="M515" s="161" t="e">
        <f>Table1[[#This Row],[Amount ex GST]]</f>
        <v>#N/A</v>
      </c>
      <c r="N515" s="161"/>
      <c r="O515" s="162" t="e">
        <f>Table1[[#This Row],[Amount ex GST]]-Table1[[#This Row],[Amount]]</f>
        <v>#N/A</v>
      </c>
    </row>
    <row r="516" spans="1:15" x14ac:dyDescent="0.2">
      <c r="A516" s="132"/>
      <c r="B516" s="137"/>
      <c r="C516" s="120"/>
      <c r="D516" s="121"/>
      <c r="E516" s="114" t="e">
        <f>LOOKUP(D516,Accounts!A:A,Accounts!B:B)</f>
        <v>#N/A</v>
      </c>
      <c r="F516" s="115" t="e">
        <f>LOOKUP(Table1[[#This Row],[Account '#]],Accounts!A:A,Accounts!D:D)</f>
        <v>#N/A</v>
      </c>
      <c r="G516" s="136"/>
      <c r="H516" s="108" t="e">
        <f>IF(Table1[[#This Row],[GST?]],Table1[[#This Row],[Amount inc GST]]-Table1[[#This Row],[Amount inc GST]]/1.15,0)</f>
        <v>#N/A</v>
      </c>
      <c r="I516" s="116" t="e">
        <f>Table1[[#This Row],[Amount inc GST]]-Table1[[#This Row],[GST]]</f>
        <v>#N/A</v>
      </c>
      <c r="J516" s="120"/>
      <c r="K516" s="113">
        <f t="shared" si="8"/>
        <v>0</v>
      </c>
      <c r="L516" s="161"/>
      <c r="M516" s="161" t="e">
        <f>Table1[[#This Row],[Amount ex GST]]</f>
        <v>#N/A</v>
      </c>
      <c r="N516" s="161"/>
      <c r="O516" s="162" t="e">
        <f>Table1[[#This Row],[Amount ex GST]]-Table1[[#This Row],[Amount]]</f>
        <v>#N/A</v>
      </c>
    </row>
    <row r="517" spans="1:15" x14ac:dyDescent="0.2">
      <c r="A517" s="132"/>
      <c r="B517" s="137"/>
      <c r="C517" s="120"/>
      <c r="D517" s="121"/>
      <c r="E517" s="114" t="e">
        <f>LOOKUP(D517,Accounts!A:A,Accounts!B:B)</f>
        <v>#N/A</v>
      </c>
      <c r="F517" s="115" t="e">
        <f>LOOKUP(Table1[[#This Row],[Account '#]],Accounts!A:A,Accounts!D:D)</f>
        <v>#N/A</v>
      </c>
      <c r="G517" s="136"/>
      <c r="H517" s="108" t="e">
        <f>IF(Table1[[#This Row],[GST?]],Table1[[#This Row],[Amount inc GST]]-Table1[[#This Row],[Amount inc GST]]/1.15,0)</f>
        <v>#N/A</v>
      </c>
      <c r="I517" s="116" t="e">
        <f>Table1[[#This Row],[Amount inc GST]]-Table1[[#This Row],[GST]]</f>
        <v>#N/A</v>
      </c>
      <c r="J517" s="120"/>
      <c r="K517" s="113">
        <f t="shared" si="8"/>
        <v>0</v>
      </c>
      <c r="L517" s="161"/>
      <c r="M517" s="161" t="e">
        <f>Table1[[#This Row],[Amount ex GST]]</f>
        <v>#N/A</v>
      </c>
      <c r="N517" s="161"/>
      <c r="O517" s="162" t="e">
        <f>Table1[[#This Row],[Amount ex GST]]-Table1[[#This Row],[Amount]]</f>
        <v>#N/A</v>
      </c>
    </row>
    <row r="518" spans="1:15" x14ac:dyDescent="0.2">
      <c r="A518" s="132"/>
      <c r="B518" s="137"/>
      <c r="C518" s="120"/>
      <c r="D518" s="121"/>
      <c r="E518" s="114" t="e">
        <f>LOOKUP(D518,Accounts!A:A,Accounts!B:B)</f>
        <v>#N/A</v>
      </c>
      <c r="F518" s="115" t="e">
        <f>LOOKUP(Table1[[#This Row],[Account '#]],Accounts!A:A,Accounts!D:D)</f>
        <v>#N/A</v>
      </c>
      <c r="G518" s="136"/>
      <c r="H518" s="108" t="e">
        <f>IF(Table1[[#This Row],[GST?]],Table1[[#This Row],[Amount inc GST]]-Table1[[#This Row],[Amount inc GST]]/1.15,0)</f>
        <v>#N/A</v>
      </c>
      <c r="I518" s="116" t="e">
        <f>Table1[[#This Row],[Amount inc GST]]-Table1[[#This Row],[GST]]</f>
        <v>#N/A</v>
      </c>
      <c r="J518" s="120"/>
      <c r="K518" s="113">
        <f t="shared" si="8"/>
        <v>0</v>
      </c>
      <c r="L518" s="161"/>
      <c r="M518" s="161" t="e">
        <f>Table1[[#This Row],[Amount ex GST]]</f>
        <v>#N/A</v>
      </c>
      <c r="N518" s="161"/>
      <c r="O518" s="162" t="e">
        <f>Table1[[#This Row],[Amount ex GST]]-Table1[[#This Row],[Amount]]</f>
        <v>#N/A</v>
      </c>
    </row>
    <row r="519" spans="1:15" x14ac:dyDescent="0.2">
      <c r="A519" s="132"/>
      <c r="B519" s="137"/>
      <c r="C519" s="120"/>
      <c r="D519" s="121"/>
      <c r="E519" s="114" t="e">
        <f>LOOKUP(D519,Accounts!A:A,Accounts!B:B)</f>
        <v>#N/A</v>
      </c>
      <c r="F519" s="115" t="e">
        <f>LOOKUP(Table1[[#This Row],[Account '#]],Accounts!A:A,Accounts!D:D)</f>
        <v>#N/A</v>
      </c>
      <c r="G519" s="136"/>
      <c r="H519" s="108" t="e">
        <f>IF(Table1[[#This Row],[GST?]],Table1[[#This Row],[Amount inc GST]]-Table1[[#This Row],[Amount inc GST]]/1.15,0)</f>
        <v>#N/A</v>
      </c>
      <c r="I519" s="116" t="e">
        <f>Table1[[#This Row],[Amount inc GST]]-Table1[[#This Row],[GST]]</f>
        <v>#N/A</v>
      </c>
      <c r="J519" s="120"/>
      <c r="K519" s="113">
        <f t="shared" si="8"/>
        <v>0</v>
      </c>
      <c r="L519" s="161"/>
      <c r="M519" s="161" t="e">
        <f>Table1[[#This Row],[Amount ex GST]]</f>
        <v>#N/A</v>
      </c>
      <c r="N519" s="161"/>
      <c r="O519" s="162" t="e">
        <f>Table1[[#This Row],[Amount ex GST]]-Table1[[#This Row],[Amount]]</f>
        <v>#N/A</v>
      </c>
    </row>
    <row r="520" spans="1:15" x14ac:dyDescent="0.2">
      <c r="A520" s="132"/>
      <c r="B520" s="137"/>
      <c r="C520" s="120"/>
      <c r="D520" s="121"/>
      <c r="E520" s="114" t="e">
        <f>LOOKUP(D520,Accounts!A:A,Accounts!B:B)</f>
        <v>#N/A</v>
      </c>
      <c r="F520" s="115" t="e">
        <f>LOOKUP(Table1[[#This Row],[Account '#]],Accounts!A:A,Accounts!D:D)</f>
        <v>#N/A</v>
      </c>
      <c r="G520" s="136"/>
      <c r="H520" s="108" t="e">
        <f>IF(Table1[[#This Row],[GST?]],Table1[[#This Row],[Amount inc GST]]-Table1[[#This Row],[Amount inc GST]]/1.15,0)</f>
        <v>#N/A</v>
      </c>
      <c r="I520" s="116" t="e">
        <f>Table1[[#This Row],[Amount inc GST]]-Table1[[#This Row],[GST]]</f>
        <v>#N/A</v>
      </c>
      <c r="J520" s="120"/>
      <c r="K520" s="113">
        <f t="shared" si="8"/>
        <v>0</v>
      </c>
      <c r="L520" s="161"/>
      <c r="M520" s="161" t="e">
        <f>Table1[[#This Row],[Amount ex GST]]</f>
        <v>#N/A</v>
      </c>
      <c r="N520" s="161"/>
      <c r="O520" s="162" t="e">
        <f>Table1[[#This Row],[Amount ex GST]]-Table1[[#This Row],[Amount]]</f>
        <v>#N/A</v>
      </c>
    </row>
    <row r="521" spans="1:15" x14ac:dyDescent="0.2">
      <c r="A521" s="132"/>
      <c r="B521" s="137"/>
      <c r="C521" s="120"/>
      <c r="D521" s="121"/>
      <c r="E521" s="114" t="e">
        <f>LOOKUP(D521,Accounts!A:A,Accounts!B:B)</f>
        <v>#N/A</v>
      </c>
      <c r="F521" s="115" t="e">
        <f>LOOKUP(Table1[[#This Row],[Account '#]],Accounts!A:A,Accounts!D:D)</f>
        <v>#N/A</v>
      </c>
      <c r="G521" s="136"/>
      <c r="H521" s="108" t="e">
        <f>IF(Table1[[#This Row],[GST?]],Table1[[#This Row],[Amount inc GST]]-Table1[[#This Row],[Amount inc GST]]/1.15,0)</f>
        <v>#N/A</v>
      </c>
      <c r="I521" s="116" t="e">
        <f>Table1[[#This Row],[Amount inc GST]]-Table1[[#This Row],[GST]]</f>
        <v>#N/A</v>
      </c>
      <c r="J521" s="120"/>
      <c r="K521" s="113">
        <f t="shared" si="8"/>
        <v>0</v>
      </c>
      <c r="L521" s="161"/>
      <c r="M521" s="161" t="e">
        <f>Table1[[#This Row],[Amount ex GST]]</f>
        <v>#N/A</v>
      </c>
      <c r="N521" s="161"/>
      <c r="O521" s="162" t="e">
        <f>Table1[[#This Row],[Amount ex GST]]-Table1[[#This Row],[Amount]]</f>
        <v>#N/A</v>
      </c>
    </row>
    <row r="522" spans="1:15" x14ac:dyDescent="0.2">
      <c r="A522" s="132"/>
      <c r="B522" s="137"/>
      <c r="C522" s="120"/>
      <c r="D522" s="121"/>
      <c r="E522" s="114" t="e">
        <f>LOOKUP(D522,Accounts!A:A,Accounts!B:B)</f>
        <v>#N/A</v>
      </c>
      <c r="F522" s="115" t="e">
        <f>LOOKUP(Table1[[#This Row],[Account '#]],Accounts!A:A,Accounts!D:D)</f>
        <v>#N/A</v>
      </c>
      <c r="G522" s="136"/>
      <c r="H522" s="108" t="e">
        <f>IF(Table1[[#This Row],[GST?]],Table1[[#This Row],[Amount inc GST]]-Table1[[#This Row],[Amount inc GST]]/1.15,0)</f>
        <v>#N/A</v>
      </c>
      <c r="I522" s="116" t="e">
        <f>Table1[[#This Row],[Amount inc GST]]-Table1[[#This Row],[GST]]</f>
        <v>#N/A</v>
      </c>
      <c r="J522" s="120"/>
      <c r="K522" s="113">
        <f t="shared" si="8"/>
        <v>0</v>
      </c>
      <c r="L522" s="161"/>
      <c r="M522" s="161" t="e">
        <f>Table1[[#This Row],[Amount ex GST]]</f>
        <v>#N/A</v>
      </c>
      <c r="N522" s="161"/>
      <c r="O522" s="162" t="e">
        <f>Table1[[#This Row],[Amount ex GST]]-Table1[[#This Row],[Amount]]</f>
        <v>#N/A</v>
      </c>
    </row>
    <row r="523" spans="1:15" x14ac:dyDescent="0.2">
      <c r="A523" s="132"/>
      <c r="B523" s="137"/>
      <c r="C523" s="120"/>
      <c r="D523" s="121"/>
      <c r="E523" s="114" t="e">
        <f>LOOKUP(D523,Accounts!A:A,Accounts!B:B)</f>
        <v>#N/A</v>
      </c>
      <c r="F523" s="115" t="e">
        <f>LOOKUP(Table1[[#This Row],[Account '#]],Accounts!A:A,Accounts!D:D)</f>
        <v>#N/A</v>
      </c>
      <c r="G523" s="136"/>
      <c r="H523" s="108" t="e">
        <f>IF(Table1[[#This Row],[GST?]],Table1[[#This Row],[Amount inc GST]]-Table1[[#This Row],[Amount inc GST]]/1.15,0)</f>
        <v>#N/A</v>
      </c>
      <c r="I523" s="116" t="e">
        <f>Table1[[#This Row],[Amount inc GST]]-Table1[[#This Row],[GST]]</f>
        <v>#N/A</v>
      </c>
      <c r="J523" s="120"/>
      <c r="K523" s="113">
        <f t="shared" si="8"/>
        <v>0</v>
      </c>
      <c r="L523" s="161"/>
      <c r="M523" s="161" t="e">
        <f>Table1[[#This Row],[Amount ex GST]]</f>
        <v>#N/A</v>
      </c>
      <c r="N523" s="161"/>
      <c r="O523" s="162" t="e">
        <f>Table1[[#This Row],[Amount ex GST]]-Table1[[#This Row],[Amount]]</f>
        <v>#N/A</v>
      </c>
    </row>
    <row r="524" spans="1:15" x14ac:dyDescent="0.2">
      <c r="A524" s="132"/>
      <c r="B524" s="137"/>
      <c r="C524" s="120"/>
      <c r="D524" s="121"/>
      <c r="E524" s="114" t="e">
        <f>LOOKUP(D524,Accounts!A:A,Accounts!B:B)</f>
        <v>#N/A</v>
      </c>
      <c r="F524" s="115" t="e">
        <f>LOOKUP(Table1[[#This Row],[Account '#]],Accounts!A:A,Accounts!D:D)</f>
        <v>#N/A</v>
      </c>
      <c r="G524" s="136"/>
      <c r="H524" s="108" t="e">
        <f>IF(Table1[[#This Row],[GST?]],Table1[[#This Row],[Amount inc GST]]-Table1[[#This Row],[Amount inc GST]]/1.15,0)</f>
        <v>#N/A</v>
      </c>
      <c r="I524" s="116" t="e">
        <f>Table1[[#This Row],[Amount inc GST]]-Table1[[#This Row],[GST]]</f>
        <v>#N/A</v>
      </c>
      <c r="J524" s="120"/>
      <c r="K524" s="113">
        <f t="shared" si="8"/>
        <v>0</v>
      </c>
      <c r="L524" s="161"/>
      <c r="M524" s="161" t="e">
        <f>Table1[[#This Row],[Amount ex GST]]</f>
        <v>#N/A</v>
      </c>
      <c r="N524" s="161"/>
      <c r="O524" s="162" t="e">
        <f>Table1[[#This Row],[Amount ex GST]]-Table1[[#This Row],[Amount]]</f>
        <v>#N/A</v>
      </c>
    </row>
    <row r="525" spans="1:15" x14ac:dyDescent="0.2">
      <c r="A525" s="132"/>
      <c r="B525" s="137"/>
      <c r="C525" s="120"/>
      <c r="D525" s="121"/>
      <c r="E525" s="114" t="e">
        <f>LOOKUP(D525,Accounts!A:A,Accounts!B:B)</f>
        <v>#N/A</v>
      </c>
      <c r="F525" s="115" t="e">
        <f>LOOKUP(Table1[[#This Row],[Account '#]],Accounts!A:A,Accounts!D:D)</f>
        <v>#N/A</v>
      </c>
      <c r="G525" s="136"/>
      <c r="H525" s="108" t="e">
        <f>IF(Table1[[#This Row],[GST?]],Table1[[#This Row],[Amount inc GST]]-Table1[[#This Row],[Amount inc GST]]/1.15,0)</f>
        <v>#N/A</v>
      </c>
      <c r="I525" s="116" t="e">
        <f>Table1[[#This Row],[Amount inc GST]]-Table1[[#This Row],[GST]]</f>
        <v>#N/A</v>
      </c>
      <c r="J525" s="120"/>
      <c r="K525" s="113">
        <f t="shared" si="8"/>
        <v>0</v>
      </c>
      <c r="L525" s="161"/>
      <c r="M525" s="161" t="e">
        <f>Table1[[#This Row],[Amount ex GST]]</f>
        <v>#N/A</v>
      </c>
      <c r="N525" s="161"/>
      <c r="O525" s="162" t="e">
        <f>Table1[[#This Row],[Amount ex GST]]-Table1[[#This Row],[Amount]]</f>
        <v>#N/A</v>
      </c>
    </row>
    <row r="526" spans="1:15" x14ac:dyDescent="0.2">
      <c r="A526" s="132"/>
      <c r="B526" s="137"/>
      <c r="C526" s="120"/>
      <c r="D526" s="121"/>
      <c r="E526" s="114" t="e">
        <f>LOOKUP(D526,Accounts!A:A,Accounts!B:B)</f>
        <v>#N/A</v>
      </c>
      <c r="F526" s="115" t="e">
        <f>LOOKUP(Table1[[#This Row],[Account '#]],Accounts!A:A,Accounts!D:D)</f>
        <v>#N/A</v>
      </c>
      <c r="G526" s="136"/>
      <c r="H526" s="108" t="e">
        <f>IF(Table1[[#This Row],[GST?]],Table1[[#This Row],[Amount inc GST]]-Table1[[#This Row],[Amount inc GST]]/1.15,0)</f>
        <v>#N/A</v>
      </c>
      <c r="I526" s="116" t="e">
        <f>Table1[[#This Row],[Amount inc GST]]-Table1[[#This Row],[GST]]</f>
        <v>#N/A</v>
      </c>
      <c r="J526" s="120"/>
      <c r="K526" s="113">
        <f t="shared" si="8"/>
        <v>0</v>
      </c>
      <c r="L526" s="161"/>
      <c r="M526" s="161" t="e">
        <f>Table1[[#This Row],[Amount ex GST]]</f>
        <v>#N/A</v>
      </c>
      <c r="N526" s="161"/>
      <c r="O526" s="162" t="e">
        <f>Table1[[#This Row],[Amount ex GST]]-Table1[[#This Row],[Amount]]</f>
        <v>#N/A</v>
      </c>
    </row>
    <row r="527" spans="1:15" x14ac:dyDescent="0.2">
      <c r="A527" s="132"/>
      <c r="B527" s="137"/>
      <c r="C527" s="120"/>
      <c r="D527" s="121"/>
      <c r="E527" s="114" t="e">
        <f>LOOKUP(D527,Accounts!A:A,Accounts!B:B)</f>
        <v>#N/A</v>
      </c>
      <c r="F527" s="115" t="e">
        <f>LOOKUP(Table1[[#This Row],[Account '#]],Accounts!A:A,Accounts!D:D)</f>
        <v>#N/A</v>
      </c>
      <c r="G527" s="136"/>
      <c r="H527" s="108" t="e">
        <f>IF(Table1[[#This Row],[GST?]],Table1[[#This Row],[Amount inc GST]]-Table1[[#This Row],[Amount inc GST]]/1.15,0)</f>
        <v>#N/A</v>
      </c>
      <c r="I527" s="116" t="e">
        <f>Table1[[#This Row],[Amount inc GST]]-Table1[[#This Row],[GST]]</f>
        <v>#N/A</v>
      </c>
      <c r="J527" s="120"/>
      <c r="K527" s="113">
        <f t="shared" si="8"/>
        <v>0</v>
      </c>
      <c r="L527" s="161"/>
      <c r="M527" s="161" t="e">
        <f>Table1[[#This Row],[Amount ex GST]]</f>
        <v>#N/A</v>
      </c>
      <c r="N527" s="161"/>
      <c r="O527" s="162" t="e">
        <f>Table1[[#This Row],[Amount ex GST]]-Table1[[#This Row],[Amount]]</f>
        <v>#N/A</v>
      </c>
    </row>
    <row r="528" spans="1:15" x14ac:dyDescent="0.2">
      <c r="A528" s="132"/>
      <c r="B528" s="137"/>
      <c r="C528" s="120"/>
      <c r="D528" s="121"/>
      <c r="E528" s="114" t="e">
        <f>LOOKUP(D528,Accounts!A:A,Accounts!B:B)</f>
        <v>#N/A</v>
      </c>
      <c r="F528" s="115" t="e">
        <f>LOOKUP(Table1[[#This Row],[Account '#]],Accounts!A:A,Accounts!D:D)</f>
        <v>#N/A</v>
      </c>
      <c r="G528" s="136"/>
      <c r="H528" s="108" t="e">
        <f>IF(Table1[[#This Row],[GST?]],Table1[[#This Row],[Amount inc GST]]-Table1[[#This Row],[Amount inc GST]]/1.15,0)</f>
        <v>#N/A</v>
      </c>
      <c r="I528" s="116" t="e">
        <f>Table1[[#This Row],[Amount inc GST]]-Table1[[#This Row],[GST]]</f>
        <v>#N/A</v>
      </c>
      <c r="J528" s="120"/>
      <c r="K528" s="113">
        <f t="shared" si="8"/>
        <v>0</v>
      </c>
      <c r="L528" s="161"/>
      <c r="M528" s="161" t="e">
        <f>Table1[[#This Row],[Amount ex GST]]</f>
        <v>#N/A</v>
      </c>
      <c r="N528" s="161"/>
      <c r="O528" s="162" t="e">
        <f>Table1[[#This Row],[Amount ex GST]]-Table1[[#This Row],[Amount]]</f>
        <v>#N/A</v>
      </c>
    </row>
    <row r="529" spans="1:15" x14ac:dyDescent="0.2">
      <c r="A529" s="132"/>
      <c r="B529" s="137"/>
      <c r="C529" s="120"/>
      <c r="D529" s="121"/>
      <c r="E529" s="114" t="e">
        <f>LOOKUP(D529,Accounts!A:A,Accounts!B:B)</f>
        <v>#N/A</v>
      </c>
      <c r="F529" s="115" t="e">
        <f>LOOKUP(Table1[[#This Row],[Account '#]],Accounts!A:A,Accounts!D:D)</f>
        <v>#N/A</v>
      </c>
      <c r="G529" s="136"/>
      <c r="H529" s="108" t="e">
        <f>IF(Table1[[#This Row],[GST?]],Table1[[#This Row],[Amount inc GST]]-Table1[[#This Row],[Amount inc GST]]/1.15,0)</f>
        <v>#N/A</v>
      </c>
      <c r="I529" s="116" t="e">
        <f>Table1[[#This Row],[Amount inc GST]]-Table1[[#This Row],[GST]]</f>
        <v>#N/A</v>
      </c>
      <c r="J529" s="120"/>
      <c r="K529" s="113">
        <f t="shared" si="8"/>
        <v>0</v>
      </c>
      <c r="L529" s="161"/>
      <c r="M529" s="161" t="e">
        <f>Table1[[#This Row],[Amount ex GST]]</f>
        <v>#N/A</v>
      </c>
      <c r="N529" s="161"/>
      <c r="O529" s="162" t="e">
        <f>Table1[[#This Row],[Amount ex GST]]-Table1[[#This Row],[Amount]]</f>
        <v>#N/A</v>
      </c>
    </row>
    <row r="530" spans="1:15" x14ac:dyDescent="0.2">
      <c r="A530" s="132"/>
      <c r="B530" s="137"/>
      <c r="C530" s="120"/>
      <c r="D530" s="121"/>
      <c r="E530" s="114" t="e">
        <f>LOOKUP(D530,Accounts!A:A,Accounts!B:B)</f>
        <v>#N/A</v>
      </c>
      <c r="F530" s="115" t="e">
        <f>LOOKUP(Table1[[#This Row],[Account '#]],Accounts!A:A,Accounts!D:D)</f>
        <v>#N/A</v>
      </c>
      <c r="G530" s="136"/>
      <c r="H530" s="108" t="e">
        <f>IF(Table1[[#This Row],[GST?]],Table1[[#This Row],[Amount inc GST]]-Table1[[#This Row],[Amount inc GST]]/1.15,0)</f>
        <v>#N/A</v>
      </c>
      <c r="I530" s="116" t="e">
        <f>Table1[[#This Row],[Amount inc GST]]-Table1[[#This Row],[GST]]</f>
        <v>#N/A</v>
      </c>
      <c r="J530" s="120"/>
      <c r="K530" s="113">
        <f t="shared" si="8"/>
        <v>0</v>
      </c>
      <c r="L530" s="161"/>
      <c r="M530" s="161" t="e">
        <f>Table1[[#This Row],[Amount ex GST]]</f>
        <v>#N/A</v>
      </c>
      <c r="N530" s="161"/>
      <c r="O530" s="162" t="e">
        <f>Table1[[#This Row],[Amount ex GST]]-Table1[[#This Row],[Amount]]</f>
        <v>#N/A</v>
      </c>
    </row>
    <row r="531" spans="1:15" x14ac:dyDescent="0.2">
      <c r="A531" s="132"/>
      <c r="B531" s="137"/>
      <c r="C531" s="120"/>
      <c r="D531" s="121"/>
      <c r="E531" s="114" t="e">
        <f>LOOKUP(D531,Accounts!A:A,Accounts!B:B)</f>
        <v>#N/A</v>
      </c>
      <c r="F531" s="115" t="e">
        <f>LOOKUP(Table1[[#This Row],[Account '#]],Accounts!A:A,Accounts!D:D)</f>
        <v>#N/A</v>
      </c>
      <c r="G531" s="136"/>
      <c r="H531" s="108" t="e">
        <f>IF(Table1[[#This Row],[GST?]],Table1[[#This Row],[Amount inc GST]]-Table1[[#This Row],[Amount inc GST]]/1.15,0)</f>
        <v>#N/A</v>
      </c>
      <c r="I531" s="116" t="e">
        <f>Table1[[#This Row],[Amount inc GST]]-Table1[[#This Row],[GST]]</f>
        <v>#N/A</v>
      </c>
      <c r="J531" s="120"/>
      <c r="K531" s="113">
        <f t="shared" si="8"/>
        <v>0</v>
      </c>
      <c r="L531" s="161"/>
      <c r="M531" s="161" t="e">
        <f>Table1[[#This Row],[Amount ex GST]]</f>
        <v>#N/A</v>
      </c>
      <c r="N531" s="161"/>
      <c r="O531" s="162" t="e">
        <f>Table1[[#This Row],[Amount ex GST]]-Table1[[#This Row],[Amount]]</f>
        <v>#N/A</v>
      </c>
    </row>
    <row r="532" spans="1:15" x14ac:dyDescent="0.2">
      <c r="A532" s="132"/>
      <c r="B532" s="137"/>
      <c r="C532" s="120"/>
      <c r="D532" s="121"/>
      <c r="E532" s="114" t="e">
        <f>LOOKUP(D532,Accounts!A:A,Accounts!B:B)</f>
        <v>#N/A</v>
      </c>
      <c r="F532" s="115" t="e">
        <f>LOOKUP(Table1[[#This Row],[Account '#]],Accounts!A:A,Accounts!D:D)</f>
        <v>#N/A</v>
      </c>
      <c r="G532" s="136"/>
      <c r="H532" s="108" t="e">
        <f>IF(Table1[[#This Row],[GST?]],Table1[[#This Row],[Amount inc GST]]-Table1[[#This Row],[Amount inc GST]]/1.15,0)</f>
        <v>#N/A</v>
      </c>
      <c r="I532" s="116" t="e">
        <f>Table1[[#This Row],[Amount inc GST]]-Table1[[#This Row],[GST]]</f>
        <v>#N/A</v>
      </c>
      <c r="J532" s="120"/>
      <c r="K532" s="113">
        <f t="shared" si="8"/>
        <v>0</v>
      </c>
      <c r="L532" s="161"/>
      <c r="M532" s="161" t="e">
        <f>Table1[[#This Row],[Amount ex GST]]</f>
        <v>#N/A</v>
      </c>
      <c r="N532" s="161"/>
      <c r="O532" s="162" t="e">
        <f>Table1[[#This Row],[Amount ex GST]]-Table1[[#This Row],[Amount]]</f>
        <v>#N/A</v>
      </c>
    </row>
    <row r="533" spans="1:15" x14ac:dyDescent="0.2">
      <c r="A533" s="132"/>
      <c r="B533" s="137"/>
      <c r="C533" s="120"/>
      <c r="D533" s="121"/>
      <c r="E533" s="114" t="e">
        <f>LOOKUP(D533,Accounts!A:A,Accounts!B:B)</f>
        <v>#N/A</v>
      </c>
      <c r="F533" s="115" t="e">
        <f>LOOKUP(Table1[[#This Row],[Account '#]],Accounts!A:A,Accounts!D:D)</f>
        <v>#N/A</v>
      </c>
      <c r="G533" s="136"/>
      <c r="H533" s="108" t="e">
        <f>IF(Table1[[#This Row],[GST?]],Table1[[#This Row],[Amount inc GST]]-Table1[[#This Row],[Amount inc GST]]/1.15,0)</f>
        <v>#N/A</v>
      </c>
      <c r="I533" s="116" t="e">
        <f>Table1[[#This Row],[Amount inc GST]]-Table1[[#This Row],[GST]]</f>
        <v>#N/A</v>
      </c>
      <c r="J533" s="120"/>
      <c r="K533" s="113">
        <f t="shared" si="8"/>
        <v>0</v>
      </c>
      <c r="L533" s="161"/>
      <c r="M533" s="161" t="e">
        <f>Table1[[#This Row],[Amount ex GST]]</f>
        <v>#N/A</v>
      </c>
      <c r="N533" s="161"/>
      <c r="O533" s="162" t="e">
        <f>Table1[[#This Row],[Amount ex GST]]-Table1[[#This Row],[Amount]]</f>
        <v>#N/A</v>
      </c>
    </row>
    <row r="534" spans="1:15" x14ac:dyDescent="0.2">
      <c r="A534" s="132"/>
      <c r="B534" s="137"/>
      <c r="C534" s="120"/>
      <c r="D534" s="121"/>
      <c r="E534" s="114" t="e">
        <f>LOOKUP(D534,Accounts!A:A,Accounts!B:B)</f>
        <v>#N/A</v>
      </c>
      <c r="F534" s="115" t="e">
        <f>LOOKUP(Table1[[#This Row],[Account '#]],Accounts!A:A,Accounts!D:D)</f>
        <v>#N/A</v>
      </c>
      <c r="G534" s="136"/>
      <c r="H534" s="108" t="e">
        <f>IF(Table1[[#This Row],[GST?]],Table1[[#This Row],[Amount inc GST]]-Table1[[#This Row],[Amount inc GST]]/1.15,0)</f>
        <v>#N/A</v>
      </c>
      <c r="I534" s="116" t="e">
        <f>Table1[[#This Row],[Amount inc GST]]-Table1[[#This Row],[GST]]</f>
        <v>#N/A</v>
      </c>
      <c r="J534" s="120"/>
      <c r="K534" s="113">
        <f t="shared" si="8"/>
        <v>0</v>
      </c>
      <c r="L534" s="161"/>
      <c r="M534" s="161" t="e">
        <f>Table1[[#This Row],[Amount ex GST]]</f>
        <v>#N/A</v>
      </c>
      <c r="N534" s="161"/>
      <c r="O534" s="162" t="e">
        <f>Table1[[#This Row],[Amount ex GST]]-Table1[[#This Row],[Amount]]</f>
        <v>#N/A</v>
      </c>
    </row>
    <row r="535" spans="1:15" x14ac:dyDescent="0.2">
      <c r="A535" s="132"/>
      <c r="B535" s="137"/>
      <c r="C535" s="120"/>
      <c r="D535" s="121"/>
      <c r="E535" s="114" t="e">
        <f>LOOKUP(D535,Accounts!A:A,Accounts!B:B)</f>
        <v>#N/A</v>
      </c>
      <c r="F535" s="115" t="e">
        <f>LOOKUP(Table1[[#This Row],[Account '#]],Accounts!A:A,Accounts!D:D)</f>
        <v>#N/A</v>
      </c>
      <c r="G535" s="136"/>
      <c r="H535" s="108" t="e">
        <f>IF(Table1[[#This Row],[GST?]],Table1[[#This Row],[Amount inc GST]]-Table1[[#This Row],[Amount inc GST]]/1.15,0)</f>
        <v>#N/A</v>
      </c>
      <c r="I535" s="116" t="e">
        <f>Table1[[#This Row],[Amount inc GST]]-Table1[[#This Row],[GST]]</f>
        <v>#N/A</v>
      </c>
      <c r="J535" s="120"/>
      <c r="K535" s="113">
        <f t="shared" si="8"/>
        <v>0</v>
      </c>
      <c r="L535" s="161"/>
      <c r="M535" s="161" t="e">
        <f>Table1[[#This Row],[Amount ex GST]]</f>
        <v>#N/A</v>
      </c>
      <c r="N535" s="161"/>
      <c r="O535" s="162" t="e">
        <f>Table1[[#This Row],[Amount ex GST]]-Table1[[#This Row],[Amount]]</f>
        <v>#N/A</v>
      </c>
    </row>
    <row r="536" spans="1:15" x14ac:dyDescent="0.2">
      <c r="A536" s="132"/>
      <c r="B536" s="137"/>
      <c r="C536" s="120"/>
      <c r="D536" s="121"/>
      <c r="E536" s="114" t="e">
        <f>LOOKUP(D536,Accounts!A:A,Accounts!B:B)</f>
        <v>#N/A</v>
      </c>
      <c r="F536" s="115" t="e">
        <f>LOOKUP(Table1[[#This Row],[Account '#]],Accounts!A:A,Accounts!D:D)</f>
        <v>#N/A</v>
      </c>
      <c r="G536" s="136"/>
      <c r="H536" s="108" t="e">
        <f>IF(Table1[[#This Row],[GST?]],Table1[[#This Row],[Amount inc GST]]-Table1[[#This Row],[Amount inc GST]]/1.15,0)</f>
        <v>#N/A</v>
      </c>
      <c r="I536" s="116" t="e">
        <f>Table1[[#This Row],[Amount inc GST]]-Table1[[#This Row],[GST]]</f>
        <v>#N/A</v>
      </c>
      <c r="J536" s="120"/>
      <c r="K536" s="113">
        <f t="shared" si="8"/>
        <v>0</v>
      </c>
      <c r="L536" s="161"/>
      <c r="M536" s="161" t="e">
        <f>Table1[[#This Row],[Amount ex GST]]</f>
        <v>#N/A</v>
      </c>
      <c r="N536" s="161"/>
      <c r="O536" s="162" t="e">
        <f>Table1[[#This Row],[Amount ex GST]]-Table1[[#This Row],[Amount]]</f>
        <v>#N/A</v>
      </c>
    </row>
    <row r="537" spans="1:15" x14ac:dyDescent="0.2">
      <c r="A537" s="132"/>
      <c r="B537" s="137"/>
      <c r="C537" s="120"/>
      <c r="D537" s="121"/>
      <c r="E537" s="114" t="e">
        <f>LOOKUP(D537,Accounts!A:A,Accounts!B:B)</f>
        <v>#N/A</v>
      </c>
      <c r="F537" s="115" t="e">
        <f>LOOKUP(Table1[[#This Row],[Account '#]],Accounts!A:A,Accounts!D:D)</f>
        <v>#N/A</v>
      </c>
      <c r="G537" s="136"/>
      <c r="H537" s="108" t="e">
        <f>IF(Table1[[#This Row],[GST?]],Table1[[#This Row],[Amount inc GST]]-Table1[[#This Row],[Amount inc GST]]/1.15,0)</f>
        <v>#N/A</v>
      </c>
      <c r="I537" s="116" t="e">
        <f>Table1[[#This Row],[Amount inc GST]]-Table1[[#This Row],[GST]]</f>
        <v>#N/A</v>
      </c>
      <c r="J537" s="120"/>
      <c r="K537" s="113">
        <f t="shared" si="8"/>
        <v>0</v>
      </c>
      <c r="L537" s="161"/>
      <c r="M537" s="161" t="e">
        <f>Table1[[#This Row],[Amount ex GST]]</f>
        <v>#N/A</v>
      </c>
      <c r="N537" s="161"/>
      <c r="O537" s="162" t="e">
        <f>Table1[[#This Row],[Amount ex GST]]-Table1[[#This Row],[Amount]]</f>
        <v>#N/A</v>
      </c>
    </row>
    <row r="538" spans="1:15" x14ac:dyDescent="0.2">
      <c r="A538" s="132"/>
      <c r="B538" s="137"/>
      <c r="C538" s="120"/>
      <c r="D538" s="121"/>
      <c r="E538" s="114" t="e">
        <f>LOOKUP(D538,Accounts!A:A,Accounts!B:B)</f>
        <v>#N/A</v>
      </c>
      <c r="F538" s="115" t="e">
        <f>LOOKUP(Table1[[#This Row],[Account '#]],Accounts!A:A,Accounts!D:D)</f>
        <v>#N/A</v>
      </c>
      <c r="G538" s="136"/>
      <c r="H538" s="108" t="e">
        <f>IF(Table1[[#This Row],[GST?]],Table1[[#This Row],[Amount inc GST]]-Table1[[#This Row],[Amount inc GST]]/1.15,0)</f>
        <v>#N/A</v>
      </c>
      <c r="I538" s="116" t="e">
        <f>Table1[[#This Row],[Amount inc GST]]-Table1[[#This Row],[GST]]</f>
        <v>#N/A</v>
      </c>
      <c r="J538" s="120"/>
      <c r="K538" s="113">
        <f t="shared" si="8"/>
        <v>0</v>
      </c>
      <c r="L538" s="161"/>
      <c r="M538" s="161" t="e">
        <f>Table1[[#This Row],[Amount ex GST]]</f>
        <v>#N/A</v>
      </c>
      <c r="N538" s="161"/>
      <c r="O538" s="162" t="e">
        <f>Table1[[#This Row],[Amount ex GST]]-Table1[[#This Row],[Amount]]</f>
        <v>#N/A</v>
      </c>
    </row>
    <row r="539" spans="1:15" x14ac:dyDescent="0.2">
      <c r="A539" s="132"/>
      <c r="B539" s="137"/>
      <c r="C539" s="120"/>
      <c r="D539" s="121"/>
      <c r="E539" s="114" t="e">
        <f>LOOKUP(D539,Accounts!A:A,Accounts!B:B)</f>
        <v>#N/A</v>
      </c>
      <c r="F539" s="115" t="e">
        <f>LOOKUP(Table1[[#This Row],[Account '#]],Accounts!A:A,Accounts!D:D)</f>
        <v>#N/A</v>
      </c>
      <c r="G539" s="136"/>
      <c r="H539" s="108" t="e">
        <f>IF(Table1[[#This Row],[GST?]],Table1[[#This Row],[Amount inc GST]]-Table1[[#This Row],[Amount inc GST]]/1.15,0)</f>
        <v>#N/A</v>
      </c>
      <c r="I539" s="116" t="e">
        <f>Table1[[#This Row],[Amount inc GST]]-Table1[[#This Row],[GST]]</f>
        <v>#N/A</v>
      </c>
      <c r="J539" s="120"/>
      <c r="K539" s="113">
        <f t="shared" si="8"/>
        <v>0</v>
      </c>
      <c r="L539" s="161"/>
      <c r="M539" s="161" t="e">
        <f>Table1[[#This Row],[Amount ex GST]]</f>
        <v>#N/A</v>
      </c>
      <c r="N539" s="161"/>
      <c r="O539" s="162" t="e">
        <f>Table1[[#This Row],[Amount ex GST]]-Table1[[#This Row],[Amount]]</f>
        <v>#N/A</v>
      </c>
    </row>
    <row r="540" spans="1:15" x14ac:dyDescent="0.2">
      <c r="A540" s="132"/>
      <c r="B540" s="137"/>
      <c r="C540" s="120"/>
      <c r="D540" s="121"/>
      <c r="E540" s="114" t="e">
        <f>LOOKUP(D540,Accounts!A:A,Accounts!B:B)</f>
        <v>#N/A</v>
      </c>
      <c r="F540" s="115" t="e">
        <f>LOOKUP(Table1[[#This Row],[Account '#]],Accounts!A:A,Accounts!D:D)</f>
        <v>#N/A</v>
      </c>
      <c r="G540" s="136"/>
      <c r="H540" s="108" t="e">
        <f>IF(Table1[[#This Row],[GST?]],Table1[[#This Row],[Amount inc GST]]-Table1[[#This Row],[Amount inc GST]]/1.15,0)</f>
        <v>#N/A</v>
      </c>
      <c r="I540" s="116" t="e">
        <f>Table1[[#This Row],[Amount inc GST]]-Table1[[#This Row],[GST]]</f>
        <v>#N/A</v>
      </c>
      <c r="J540" s="120"/>
      <c r="K540" s="113">
        <f t="shared" si="8"/>
        <v>0</v>
      </c>
      <c r="L540" s="161"/>
      <c r="M540" s="161" t="e">
        <f>Table1[[#This Row],[Amount ex GST]]</f>
        <v>#N/A</v>
      </c>
      <c r="N540" s="161"/>
      <c r="O540" s="162" t="e">
        <f>Table1[[#This Row],[Amount ex GST]]-Table1[[#This Row],[Amount]]</f>
        <v>#N/A</v>
      </c>
    </row>
    <row r="541" spans="1:15" x14ac:dyDescent="0.2">
      <c r="A541" s="132"/>
      <c r="B541" s="137"/>
      <c r="C541" s="120"/>
      <c r="D541" s="121"/>
      <c r="E541" s="114" t="e">
        <f>LOOKUP(D541,Accounts!A:A,Accounts!B:B)</f>
        <v>#N/A</v>
      </c>
      <c r="F541" s="115" t="e">
        <f>LOOKUP(Table1[[#This Row],[Account '#]],Accounts!A:A,Accounts!D:D)</f>
        <v>#N/A</v>
      </c>
      <c r="G541" s="136"/>
      <c r="H541" s="108" t="e">
        <f>IF(Table1[[#This Row],[GST?]],Table1[[#This Row],[Amount inc GST]]-Table1[[#This Row],[Amount inc GST]]/1.15,0)</f>
        <v>#N/A</v>
      </c>
      <c r="I541" s="116" t="e">
        <f>Table1[[#This Row],[Amount inc GST]]-Table1[[#This Row],[GST]]</f>
        <v>#N/A</v>
      </c>
      <c r="J541" s="120"/>
      <c r="K541" s="113">
        <f t="shared" si="8"/>
        <v>0</v>
      </c>
      <c r="L541" s="161"/>
      <c r="M541" s="161" t="e">
        <f>Table1[[#This Row],[Amount ex GST]]</f>
        <v>#N/A</v>
      </c>
      <c r="N541" s="161"/>
      <c r="O541" s="162" t="e">
        <f>Table1[[#This Row],[Amount ex GST]]-Table1[[#This Row],[Amount]]</f>
        <v>#N/A</v>
      </c>
    </row>
    <row r="542" spans="1:15" x14ac:dyDescent="0.2">
      <c r="A542" s="132"/>
      <c r="B542" s="137"/>
      <c r="C542" s="120"/>
      <c r="D542" s="121"/>
      <c r="E542" s="114" t="e">
        <f>LOOKUP(D542,Accounts!A:A,Accounts!B:B)</f>
        <v>#N/A</v>
      </c>
      <c r="F542" s="115" t="e">
        <f>LOOKUP(Table1[[#This Row],[Account '#]],Accounts!A:A,Accounts!D:D)</f>
        <v>#N/A</v>
      </c>
      <c r="G542" s="136"/>
      <c r="H542" s="108" t="e">
        <f>IF(Table1[[#This Row],[GST?]],Table1[[#This Row],[Amount inc GST]]-Table1[[#This Row],[Amount inc GST]]/1.15,0)</f>
        <v>#N/A</v>
      </c>
      <c r="I542" s="116" t="e">
        <f>Table1[[#This Row],[Amount inc GST]]-Table1[[#This Row],[GST]]</f>
        <v>#N/A</v>
      </c>
      <c r="J542" s="120"/>
      <c r="K542" s="113">
        <f t="shared" si="8"/>
        <v>0</v>
      </c>
      <c r="L542" s="161"/>
      <c r="M542" s="161" t="e">
        <f>Table1[[#This Row],[Amount ex GST]]</f>
        <v>#N/A</v>
      </c>
      <c r="N542" s="161"/>
      <c r="O542" s="162" t="e">
        <f>Table1[[#This Row],[Amount ex GST]]-Table1[[#This Row],[Amount]]</f>
        <v>#N/A</v>
      </c>
    </row>
    <row r="543" spans="1:15" x14ac:dyDescent="0.2">
      <c r="A543" s="132"/>
      <c r="B543" s="137"/>
      <c r="C543" s="120"/>
      <c r="D543" s="121"/>
      <c r="E543" s="114" t="e">
        <f>LOOKUP(D543,Accounts!A:A,Accounts!B:B)</f>
        <v>#N/A</v>
      </c>
      <c r="F543" s="115" t="e">
        <f>LOOKUP(Table1[[#This Row],[Account '#]],Accounts!A:A,Accounts!D:D)</f>
        <v>#N/A</v>
      </c>
      <c r="G543" s="136"/>
      <c r="H543" s="108" t="e">
        <f>IF(Table1[[#This Row],[GST?]],Table1[[#This Row],[Amount inc GST]]-Table1[[#This Row],[Amount inc GST]]/1.15,0)</f>
        <v>#N/A</v>
      </c>
      <c r="I543" s="116" t="e">
        <f>Table1[[#This Row],[Amount inc GST]]-Table1[[#This Row],[GST]]</f>
        <v>#N/A</v>
      </c>
      <c r="J543" s="120"/>
      <c r="K543" s="113">
        <f t="shared" si="8"/>
        <v>0</v>
      </c>
      <c r="L543" s="161"/>
      <c r="M543" s="161" t="e">
        <f>Table1[[#This Row],[Amount ex GST]]</f>
        <v>#N/A</v>
      </c>
      <c r="N543" s="161"/>
      <c r="O543" s="162" t="e">
        <f>Table1[[#This Row],[Amount ex GST]]-Table1[[#This Row],[Amount]]</f>
        <v>#N/A</v>
      </c>
    </row>
    <row r="544" spans="1:15" x14ac:dyDescent="0.2">
      <c r="A544" s="132"/>
      <c r="B544" s="137"/>
      <c r="C544" s="120"/>
      <c r="D544" s="121"/>
      <c r="E544" s="114" t="e">
        <f>LOOKUP(D544,Accounts!A:A,Accounts!B:B)</f>
        <v>#N/A</v>
      </c>
      <c r="F544" s="115" t="e">
        <f>LOOKUP(Table1[[#This Row],[Account '#]],Accounts!A:A,Accounts!D:D)</f>
        <v>#N/A</v>
      </c>
      <c r="G544" s="136"/>
      <c r="H544" s="108" t="e">
        <f>IF(Table1[[#This Row],[GST?]],Table1[[#This Row],[Amount inc GST]]-Table1[[#This Row],[Amount inc GST]]/1.15,0)</f>
        <v>#N/A</v>
      </c>
      <c r="I544" s="116" t="e">
        <f>Table1[[#This Row],[Amount inc GST]]-Table1[[#This Row],[GST]]</f>
        <v>#N/A</v>
      </c>
      <c r="J544" s="120"/>
      <c r="K544" s="113">
        <f t="shared" si="8"/>
        <v>0</v>
      </c>
      <c r="L544" s="161"/>
      <c r="M544" s="161" t="e">
        <f>Table1[[#This Row],[Amount ex GST]]</f>
        <v>#N/A</v>
      </c>
      <c r="N544" s="161"/>
      <c r="O544" s="162" t="e">
        <f>Table1[[#This Row],[Amount ex GST]]-Table1[[#This Row],[Amount]]</f>
        <v>#N/A</v>
      </c>
    </row>
    <row r="545" spans="1:15" x14ac:dyDescent="0.2">
      <c r="A545" s="132"/>
      <c r="B545" s="137"/>
      <c r="C545" s="120"/>
      <c r="D545" s="121"/>
      <c r="E545" s="114" t="e">
        <f>LOOKUP(D545,Accounts!A:A,Accounts!B:B)</f>
        <v>#N/A</v>
      </c>
      <c r="F545" s="115" t="e">
        <f>LOOKUP(Table1[[#This Row],[Account '#]],Accounts!A:A,Accounts!D:D)</f>
        <v>#N/A</v>
      </c>
      <c r="G545" s="136"/>
      <c r="H545" s="108" t="e">
        <f>IF(Table1[[#This Row],[GST?]],Table1[[#This Row],[Amount inc GST]]-Table1[[#This Row],[Amount inc GST]]/1.15,0)</f>
        <v>#N/A</v>
      </c>
      <c r="I545" s="116" t="e">
        <f>Table1[[#This Row],[Amount inc GST]]-Table1[[#This Row],[GST]]</f>
        <v>#N/A</v>
      </c>
      <c r="J545" s="120"/>
      <c r="K545" s="113">
        <f t="shared" si="8"/>
        <v>0</v>
      </c>
      <c r="L545" s="161"/>
      <c r="M545" s="161" t="e">
        <f>Table1[[#This Row],[Amount ex GST]]</f>
        <v>#N/A</v>
      </c>
      <c r="N545" s="161"/>
      <c r="O545" s="162" t="e">
        <f>Table1[[#This Row],[Amount ex GST]]-Table1[[#This Row],[Amount]]</f>
        <v>#N/A</v>
      </c>
    </row>
    <row r="546" spans="1:15" x14ac:dyDescent="0.2">
      <c r="A546" s="132"/>
      <c r="B546" s="137"/>
      <c r="C546" s="120"/>
      <c r="D546" s="121"/>
      <c r="E546" s="114" t="e">
        <f>LOOKUP(D546,Accounts!A:A,Accounts!B:B)</f>
        <v>#N/A</v>
      </c>
      <c r="F546" s="115" t="e">
        <f>LOOKUP(Table1[[#This Row],[Account '#]],Accounts!A:A,Accounts!D:D)</f>
        <v>#N/A</v>
      </c>
      <c r="G546" s="136"/>
      <c r="H546" s="108" t="e">
        <f>IF(Table1[[#This Row],[GST?]],Table1[[#This Row],[Amount inc GST]]-Table1[[#This Row],[Amount inc GST]]/1.15,0)</f>
        <v>#N/A</v>
      </c>
      <c r="I546" s="116" t="e">
        <f>Table1[[#This Row],[Amount inc GST]]-Table1[[#This Row],[GST]]</f>
        <v>#N/A</v>
      </c>
      <c r="J546" s="120"/>
      <c r="K546" s="113">
        <f t="shared" si="8"/>
        <v>0</v>
      </c>
      <c r="L546" s="161"/>
      <c r="M546" s="161" t="e">
        <f>Table1[[#This Row],[Amount ex GST]]</f>
        <v>#N/A</v>
      </c>
      <c r="N546" s="161"/>
      <c r="O546" s="162" t="e">
        <f>Table1[[#This Row],[Amount ex GST]]-Table1[[#This Row],[Amount]]</f>
        <v>#N/A</v>
      </c>
    </row>
    <row r="547" spans="1:15" x14ac:dyDescent="0.2">
      <c r="A547" s="132"/>
      <c r="B547" s="137"/>
      <c r="C547" s="120"/>
      <c r="D547" s="121"/>
      <c r="E547" s="114" t="e">
        <f>LOOKUP(D547,Accounts!A:A,Accounts!B:B)</f>
        <v>#N/A</v>
      </c>
      <c r="F547" s="115" t="e">
        <f>LOOKUP(Table1[[#This Row],[Account '#]],Accounts!A:A,Accounts!D:D)</f>
        <v>#N/A</v>
      </c>
      <c r="G547" s="136"/>
      <c r="H547" s="108" t="e">
        <f>IF(Table1[[#This Row],[GST?]],Table1[[#This Row],[Amount inc GST]]-Table1[[#This Row],[Amount inc GST]]/1.15,0)</f>
        <v>#N/A</v>
      </c>
      <c r="I547" s="116" t="e">
        <f>Table1[[#This Row],[Amount inc GST]]-Table1[[#This Row],[GST]]</f>
        <v>#N/A</v>
      </c>
      <c r="J547" s="120"/>
      <c r="K547" s="113">
        <f t="shared" si="8"/>
        <v>0</v>
      </c>
      <c r="L547" s="161"/>
      <c r="M547" s="161" t="e">
        <f>Table1[[#This Row],[Amount ex GST]]</f>
        <v>#N/A</v>
      </c>
      <c r="N547" s="161"/>
      <c r="O547" s="162" t="e">
        <f>Table1[[#This Row],[Amount ex GST]]-Table1[[#This Row],[Amount]]</f>
        <v>#N/A</v>
      </c>
    </row>
    <row r="548" spans="1:15" x14ac:dyDescent="0.2">
      <c r="A548" s="132"/>
      <c r="B548" s="137"/>
      <c r="C548" s="120"/>
      <c r="D548" s="121"/>
      <c r="E548" s="114" t="e">
        <f>LOOKUP(D548,Accounts!A:A,Accounts!B:B)</f>
        <v>#N/A</v>
      </c>
      <c r="F548" s="115" t="e">
        <f>LOOKUP(Table1[[#This Row],[Account '#]],Accounts!A:A,Accounts!D:D)</f>
        <v>#N/A</v>
      </c>
      <c r="G548" s="136"/>
      <c r="H548" s="108" t="e">
        <f>IF(Table1[[#This Row],[GST?]],Table1[[#This Row],[Amount inc GST]]-Table1[[#This Row],[Amount inc GST]]/1.15,0)</f>
        <v>#N/A</v>
      </c>
      <c r="I548" s="116" t="e">
        <f>Table1[[#This Row],[Amount inc GST]]-Table1[[#This Row],[GST]]</f>
        <v>#N/A</v>
      </c>
      <c r="J548" s="120"/>
      <c r="K548" s="113">
        <f t="shared" si="8"/>
        <v>0</v>
      </c>
      <c r="L548" s="161"/>
      <c r="M548" s="161" t="e">
        <f>Table1[[#This Row],[Amount ex GST]]</f>
        <v>#N/A</v>
      </c>
      <c r="N548" s="161"/>
      <c r="O548" s="162" t="e">
        <f>Table1[[#This Row],[Amount ex GST]]-Table1[[#This Row],[Amount]]</f>
        <v>#N/A</v>
      </c>
    </row>
    <row r="549" spans="1:15" x14ac:dyDescent="0.2">
      <c r="A549" s="132"/>
      <c r="B549" s="137"/>
      <c r="C549" s="120"/>
      <c r="D549" s="121"/>
      <c r="E549" s="114" t="e">
        <f>LOOKUP(D549,Accounts!A:A,Accounts!B:B)</f>
        <v>#N/A</v>
      </c>
      <c r="F549" s="115" t="e">
        <f>LOOKUP(Table1[[#This Row],[Account '#]],Accounts!A:A,Accounts!D:D)</f>
        <v>#N/A</v>
      </c>
      <c r="G549" s="136"/>
      <c r="H549" s="108" t="e">
        <f>IF(Table1[[#This Row],[GST?]],Table1[[#This Row],[Amount inc GST]]-Table1[[#This Row],[Amount inc GST]]/1.15,0)</f>
        <v>#N/A</v>
      </c>
      <c r="I549" s="116" t="e">
        <f>Table1[[#This Row],[Amount inc GST]]-Table1[[#This Row],[GST]]</f>
        <v>#N/A</v>
      </c>
      <c r="J549" s="120"/>
      <c r="K549" s="113">
        <f t="shared" si="8"/>
        <v>0</v>
      </c>
      <c r="L549" s="161"/>
      <c r="M549" s="161" t="e">
        <f>Table1[[#This Row],[Amount ex GST]]</f>
        <v>#N/A</v>
      </c>
      <c r="N549" s="161"/>
      <c r="O549" s="162" t="e">
        <f>Table1[[#This Row],[Amount ex GST]]-Table1[[#This Row],[Amount]]</f>
        <v>#N/A</v>
      </c>
    </row>
    <row r="550" spans="1:15" x14ac:dyDescent="0.2">
      <c r="A550" s="132"/>
      <c r="B550" s="137"/>
      <c r="C550" s="120"/>
      <c r="D550" s="121"/>
      <c r="E550" s="114" t="e">
        <f>LOOKUP(D550,Accounts!A:A,Accounts!B:B)</f>
        <v>#N/A</v>
      </c>
      <c r="F550" s="115" t="e">
        <f>LOOKUP(Table1[[#This Row],[Account '#]],Accounts!A:A,Accounts!D:D)</f>
        <v>#N/A</v>
      </c>
      <c r="G550" s="136"/>
      <c r="H550" s="108" t="e">
        <f>IF(Table1[[#This Row],[GST?]],Table1[[#This Row],[Amount inc GST]]-Table1[[#This Row],[Amount inc GST]]/1.15,0)</f>
        <v>#N/A</v>
      </c>
      <c r="I550" s="116" t="e">
        <f>Table1[[#This Row],[Amount inc GST]]-Table1[[#This Row],[GST]]</f>
        <v>#N/A</v>
      </c>
      <c r="J550" s="120"/>
      <c r="K550" s="113">
        <f t="shared" si="8"/>
        <v>0</v>
      </c>
      <c r="L550" s="161"/>
      <c r="M550" s="161" t="e">
        <f>Table1[[#This Row],[Amount ex GST]]</f>
        <v>#N/A</v>
      </c>
      <c r="N550" s="161"/>
      <c r="O550" s="162" t="e">
        <f>Table1[[#This Row],[Amount ex GST]]-Table1[[#This Row],[Amount]]</f>
        <v>#N/A</v>
      </c>
    </row>
    <row r="551" spans="1:15" x14ac:dyDescent="0.2">
      <c r="A551" s="132"/>
      <c r="B551" s="137"/>
      <c r="C551" s="120"/>
      <c r="D551" s="121"/>
      <c r="E551" s="114" t="e">
        <f>LOOKUP(D551,Accounts!A:A,Accounts!B:B)</f>
        <v>#N/A</v>
      </c>
      <c r="F551" s="115" t="e">
        <f>LOOKUP(Table1[[#This Row],[Account '#]],Accounts!A:A,Accounts!D:D)</f>
        <v>#N/A</v>
      </c>
      <c r="G551" s="136"/>
      <c r="H551" s="108" t="e">
        <f>IF(Table1[[#This Row],[GST?]],Table1[[#This Row],[Amount inc GST]]-Table1[[#This Row],[Amount inc GST]]/1.15,0)</f>
        <v>#N/A</v>
      </c>
      <c r="I551" s="116" t="e">
        <f>Table1[[#This Row],[Amount inc GST]]-Table1[[#This Row],[GST]]</f>
        <v>#N/A</v>
      </c>
      <c r="J551" s="120"/>
      <c r="K551" s="113">
        <f t="shared" si="8"/>
        <v>0</v>
      </c>
      <c r="L551" s="161"/>
      <c r="M551" s="161" t="e">
        <f>Table1[[#This Row],[Amount ex GST]]</f>
        <v>#N/A</v>
      </c>
      <c r="N551" s="161"/>
      <c r="O551" s="162" t="e">
        <f>Table1[[#This Row],[Amount ex GST]]-Table1[[#This Row],[Amount]]</f>
        <v>#N/A</v>
      </c>
    </row>
    <row r="552" spans="1:15" x14ac:dyDescent="0.2">
      <c r="A552" s="132"/>
      <c r="B552" s="142"/>
      <c r="C552" s="120"/>
      <c r="D552" s="121"/>
      <c r="E552" s="114" t="e">
        <f>LOOKUP(D552,Accounts!A:A,Accounts!B:B)</f>
        <v>#N/A</v>
      </c>
      <c r="F552" s="115" t="e">
        <f>LOOKUP(Table1[[#This Row],[Account '#]],Accounts!A:A,Accounts!D:D)</f>
        <v>#N/A</v>
      </c>
      <c r="G552" s="136"/>
      <c r="H552" s="108" t="e">
        <f>IF(Table1[[#This Row],[GST?]],Table1[[#This Row],[Amount inc GST]]-Table1[[#This Row],[Amount inc GST]]/1.15,0)</f>
        <v>#N/A</v>
      </c>
      <c r="I552" s="116" t="e">
        <f>Table1[[#This Row],[Amount inc GST]]-Table1[[#This Row],[GST]]</f>
        <v>#N/A</v>
      </c>
      <c r="J552" s="120"/>
      <c r="K552" s="113">
        <f t="shared" si="8"/>
        <v>0</v>
      </c>
      <c r="L552" s="161"/>
      <c r="M552" s="161" t="e">
        <f>Table1[[#This Row],[Amount ex GST]]</f>
        <v>#N/A</v>
      </c>
      <c r="N552" s="161"/>
      <c r="O552" s="162" t="e">
        <f>Table1[[#This Row],[Amount ex GST]]-Table1[[#This Row],[Amount]]</f>
        <v>#N/A</v>
      </c>
    </row>
    <row r="553" spans="1:15" x14ac:dyDescent="0.2">
      <c r="A553" s="132"/>
      <c r="B553" s="137"/>
      <c r="C553" s="120"/>
      <c r="D553" s="121"/>
      <c r="E553" s="114" t="e">
        <f>LOOKUP(D553,Accounts!A:A,Accounts!B:B)</f>
        <v>#N/A</v>
      </c>
      <c r="F553" s="115" t="e">
        <f>LOOKUP(Table1[[#This Row],[Account '#]],Accounts!A:A,Accounts!D:D)</f>
        <v>#N/A</v>
      </c>
      <c r="G553" s="136"/>
      <c r="H553" s="108" t="e">
        <f>IF(Table1[[#This Row],[GST?]],Table1[[#This Row],[Amount inc GST]]-Table1[[#This Row],[Amount inc GST]]/1.15,0)</f>
        <v>#N/A</v>
      </c>
      <c r="I553" s="116" t="e">
        <f>Table1[[#This Row],[Amount inc GST]]-Table1[[#This Row],[GST]]</f>
        <v>#N/A</v>
      </c>
      <c r="J553" s="120"/>
      <c r="K553" s="113">
        <f t="shared" si="8"/>
        <v>0</v>
      </c>
      <c r="L553" s="161"/>
      <c r="M553" s="161" t="e">
        <f>Table1[[#This Row],[Amount ex GST]]</f>
        <v>#N/A</v>
      </c>
      <c r="N553" s="161"/>
      <c r="O553" s="162" t="e">
        <f>Table1[[#This Row],[Amount ex GST]]-Table1[[#This Row],[Amount]]</f>
        <v>#N/A</v>
      </c>
    </row>
    <row r="554" spans="1:15" x14ac:dyDescent="0.2">
      <c r="A554" s="132"/>
      <c r="B554" s="137"/>
      <c r="C554" s="120"/>
      <c r="D554" s="121"/>
      <c r="E554" s="114" t="e">
        <f>LOOKUP(D554,Accounts!A:A,Accounts!B:B)</f>
        <v>#N/A</v>
      </c>
      <c r="F554" s="115" t="e">
        <f>LOOKUP(Table1[[#This Row],[Account '#]],Accounts!A:A,Accounts!D:D)</f>
        <v>#N/A</v>
      </c>
      <c r="G554" s="136"/>
      <c r="H554" s="108" t="e">
        <f>IF(Table1[[#This Row],[GST?]],Table1[[#This Row],[Amount inc GST]]-Table1[[#This Row],[Amount inc GST]]/1.15,0)</f>
        <v>#N/A</v>
      </c>
      <c r="I554" s="116" t="e">
        <f>Table1[[#This Row],[Amount inc GST]]-Table1[[#This Row],[GST]]</f>
        <v>#N/A</v>
      </c>
      <c r="J554" s="120"/>
      <c r="K554" s="113">
        <f t="shared" si="8"/>
        <v>0</v>
      </c>
      <c r="L554" s="161"/>
      <c r="M554" s="161" t="e">
        <f>Table1[[#This Row],[Amount ex GST]]</f>
        <v>#N/A</v>
      </c>
      <c r="N554" s="161"/>
      <c r="O554" s="162" t="e">
        <f>Table1[[#This Row],[Amount ex GST]]-Table1[[#This Row],[Amount]]</f>
        <v>#N/A</v>
      </c>
    </row>
    <row r="555" spans="1:15" x14ac:dyDescent="0.2">
      <c r="A555" s="132"/>
      <c r="B555" s="137"/>
      <c r="C555" s="120"/>
      <c r="D555" s="121"/>
      <c r="E555" s="114" t="e">
        <f>LOOKUP(D555,Accounts!A:A,Accounts!B:B)</f>
        <v>#N/A</v>
      </c>
      <c r="F555" s="115" t="e">
        <f>LOOKUP(Table1[[#This Row],[Account '#]],Accounts!A:A,Accounts!D:D)</f>
        <v>#N/A</v>
      </c>
      <c r="G555" s="136"/>
      <c r="H555" s="108" t="e">
        <f>IF(Table1[[#This Row],[GST?]],Table1[[#This Row],[Amount inc GST]]-Table1[[#This Row],[Amount inc GST]]/1.15,0)</f>
        <v>#N/A</v>
      </c>
      <c r="I555" s="116" t="e">
        <f>Table1[[#This Row],[Amount inc GST]]-Table1[[#This Row],[GST]]</f>
        <v>#N/A</v>
      </c>
      <c r="J555" s="120"/>
      <c r="K555" s="113">
        <f t="shared" si="8"/>
        <v>0</v>
      </c>
      <c r="L555" s="161"/>
      <c r="M555" s="161" t="e">
        <f>Table1[[#This Row],[Amount ex GST]]</f>
        <v>#N/A</v>
      </c>
      <c r="N555" s="161"/>
      <c r="O555" s="162" t="e">
        <f>Table1[[#This Row],[Amount ex GST]]-Table1[[#This Row],[Amount]]</f>
        <v>#N/A</v>
      </c>
    </row>
    <row r="556" spans="1:15" x14ac:dyDescent="0.2">
      <c r="A556" s="132"/>
      <c r="B556" s="137"/>
      <c r="C556" s="120"/>
      <c r="D556" s="121"/>
      <c r="E556" s="114" t="e">
        <f>LOOKUP(D556,Accounts!A:A,Accounts!B:B)</f>
        <v>#N/A</v>
      </c>
      <c r="F556" s="115" t="e">
        <f>LOOKUP(Table1[[#This Row],[Account '#]],Accounts!A:A,Accounts!D:D)</f>
        <v>#N/A</v>
      </c>
      <c r="G556" s="136"/>
      <c r="H556" s="108" t="e">
        <f>IF(Table1[[#This Row],[GST?]],Table1[[#This Row],[Amount inc GST]]-Table1[[#This Row],[Amount inc GST]]/1.15,0)</f>
        <v>#N/A</v>
      </c>
      <c r="I556" s="116" t="e">
        <f>Table1[[#This Row],[Amount inc GST]]-Table1[[#This Row],[GST]]</f>
        <v>#N/A</v>
      </c>
      <c r="J556" s="120"/>
      <c r="K556" s="113">
        <f t="shared" si="8"/>
        <v>0</v>
      </c>
      <c r="L556" s="161"/>
      <c r="M556" s="161" t="e">
        <f>Table1[[#This Row],[Amount ex GST]]</f>
        <v>#N/A</v>
      </c>
      <c r="N556" s="161"/>
      <c r="O556" s="162" t="e">
        <f>Table1[[#This Row],[Amount ex GST]]-Table1[[#This Row],[Amount]]</f>
        <v>#N/A</v>
      </c>
    </row>
    <row r="557" spans="1:15" x14ac:dyDescent="0.2">
      <c r="A557" s="132"/>
      <c r="B557" s="137"/>
      <c r="C557" s="120"/>
      <c r="D557" s="121"/>
      <c r="E557" s="114" t="e">
        <f>LOOKUP(D557,Accounts!A:A,Accounts!B:B)</f>
        <v>#N/A</v>
      </c>
      <c r="F557" s="115" t="e">
        <f>LOOKUP(Table1[[#This Row],[Account '#]],Accounts!A:A,Accounts!D:D)</f>
        <v>#N/A</v>
      </c>
      <c r="G557" s="136"/>
      <c r="H557" s="108" t="e">
        <f>IF(Table1[[#This Row],[GST?]],Table1[[#This Row],[Amount inc GST]]-Table1[[#This Row],[Amount inc GST]]/1.15,0)</f>
        <v>#N/A</v>
      </c>
      <c r="I557" s="116" t="e">
        <f>Table1[[#This Row],[Amount inc GST]]-Table1[[#This Row],[GST]]</f>
        <v>#N/A</v>
      </c>
      <c r="J557" s="120"/>
      <c r="K557" s="113">
        <f t="shared" si="8"/>
        <v>0</v>
      </c>
      <c r="L557" s="161"/>
      <c r="M557" s="161" t="e">
        <f>Table1[[#This Row],[Amount ex GST]]</f>
        <v>#N/A</v>
      </c>
      <c r="N557" s="161"/>
      <c r="O557" s="162" t="e">
        <f>Table1[[#This Row],[Amount ex GST]]-Table1[[#This Row],[Amount]]</f>
        <v>#N/A</v>
      </c>
    </row>
    <row r="558" spans="1:15" x14ac:dyDescent="0.2">
      <c r="A558" s="132"/>
      <c r="B558" s="137"/>
      <c r="C558" s="120"/>
      <c r="D558" s="121"/>
      <c r="E558" s="114" t="e">
        <f>LOOKUP(D558,Accounts!A:A,Accounts!B:B)</f>
        <v>#N/A</v>
      </c>
      <c r="F558" s="115" t="e">
        <f>LOOKUP(Table1[[#This Row],[Account '#]],Accounts!A:A,Accounts!D:D)</f>
        <v>#N/A</v>
      </c>
      <c r="G558" s="136"/>
      <c r="H558" s="108" t="e">
        <f>IF(Table1[[#This Row],[GST?]],Table1[[#This Row],[Amount inc GST]]-Table1[[#This Row],[Amount inc GST]]/1.15,0)</f>
        <v>#N/A</v>
      </c>
      <c r="I558" s="116" t="e">
        <f>Table1[[#This Row],[Amount inc GST]]-Table1[[#This Row],[GST]]</f>
        <v>#N/A</v>
      </c>
      <c r="J558" s="120"/>
      <c r="K558" s="113">
        <f t="shared" si="8"/>
        <v>0</v>
      </c>
      <c r="L558" s="161"/>
      <c r="M558" s="161" t="e">
        <f>Table1[[#This Row],[Amount ex GST]]</f>
        <v>#N/A</v>
      </c>
      <c r="N558" s="161"/>
      <c r="O558" s="162" t="e">
        <f>Table1[[#This Row],[Amount ex GST]]-Table1[[#This Row],[Amount]]</f>
        <v>#N/A</v>
      </c>
    </row>
    <row r="559" spans="1:15" x14ac:dyDescent="0.2">
      <c r="A559" s="132"/>
      <c r="B559" s="137"/>
      <c r="C559" s="120"/>
      <c r="D559" s="121"/>
      <c r="E559" s="114" t="e">
        <f>LOOKUP(D559,Accounts!A:A,Accounts!B:B)</f>
        <v>#N/A</v>
      </c>
      <c r="F559" s="115" t="e">
        <f>LOOKUP(Table1[[#This Row],[Account '#]],Accounts!A:A,Accounts!D:D)</f>
        <v>#N/A</v>
      </c>
      <c r="G559" s="136"/>
      <c r="H559" s="108" t="e">
        <f>IF(Table1[[#This Row],[GST?]],Table1[[#This Row],[Amount inc GST]]-Table1[[#This Row],[Amount inc GST]]/1.15,0)</f>
        <v>#N/A</v>
      </c>
      <c r="I559" s="116" t="e">
        <f>Table1[[#This Row],[Amount inc GST]]-Table1[[#This Row],[GST]]</f>
        <v>#N/A</v>
      </c>
      <c r="J559" s="120"/>
      <c r="K559" s="113">
        <f t="shared" si="8"/>
        <v>0</v>
      </c>
      <c r="L559" s="161"/>
      <c r="M559" s="161" t="e">
        <f>Table1[[#This Row],[Amount ex GST]]</f>
        <v>#N/A</v>
      </c>
      <c r="N559" s="161"/>
      <c r="O559" s="162" t="e">
        <f>Table1[[#This Row],[Amount ex GST]]-Table1[[#This Row],[Amount]]</f>
        <v>#N/A</v>
      </c>
    </row>
    <row r="560" spans="1:15" x14ac:dyDescent="0.2">
      <c r="A560" s="132"/>
      <c r="B560" s="137"/>
      <c r="C560" s="120"/>
      <c r="D560" s="121"/>
      <c r="E560" s="114" t="e">
        <f>LOOKUP(D560,Accounts!A:A,Accounts!B:B)</f>
        <v>#N/A</v>
      </c>
      <c r="F560" s="115" t="e">
        <f>LOOKUP(Table1[[#This Row],[Account '#]],Accounts!A:A,Accounts!D:D)</f>
        <v>#N/A</v>
      </c>
      <c r="G560" s="136"/>
      <c r="H560" s="108" t="e">
        <f>IF(Table1[[#This Row],[GST?]],Table1[[#This Row],[Amount inc GST]]-Table1[[#This Row],[Amount inc GST]]/1.15,0)</f>
        <v>#N/A</v>
      </c>
      <c r="I560" s="116" t="e">
        <f>Table1[[#This Row],[Amount inc GST]]-Table1[[#This Row],[GST]]</f>
        <v>#N/A</v>
      </c>
      <c r="J560" s="120"/>
      <c r="K560" s="113">
        <f t="shared" si="8"/>
        <v>0</v>
      </c>
      <c r="L560" s="161"/>
      <c r="M560" s="161" t="e">
        <f>Table1[[#This Row],[Amount ex GST]]</f>
        <v>#N/A</v>
      </c>
      <c r="N560" s="161"/>
      <c r="O560" s="162" t="e">
        <f>Table1[[#This Row],[Amount ex GST]]-Table1[[#This Row],[Amount]]</f>
        <v>#N/A</v>
      </c>
    </row>
    <row r="561" spans="1:15" x14ac:dyDescent="0.2">
      <c r="A561" s="132"/>
      <c r="B561" s="137"/>
      <c r="C561" s="120"/>
      <c r="D561" s="121"/>
      <c r="E561" s="114" t="e">
        <f>LOOKUP(D561,Accounts!A:A,Accounts!B:B)</f>
        <v>#N/A</v>
      </c>
      <c r="F561" s="115" t="e">
        <f>LOOKUP(Table1[[#This Row],[Account '#]],Accounts!A:A,Accounts!D:D)</f>
        <v>#N/A</v>
      </c>
      <c r="G561" s="136"/>
      <c r="H561" s="108" t="e">
        <f>IF(Table1[[#This Row],[GST?]],Table1[[#This Row],[Amount inc GST]]-Table1[[#This Row],[Amount inc GST]]/1.15,0)</f>
        <v>#N/A</v>
      </c>
      <c r="I561" s="116" t="e">
        <f>Table1[[#This Row],[Amount inc GST]]-Table1[[#This Row],[GST]]</f>
        <v>#N/A</v>
      </c>
      <c r="J561" s="120"/>
      <c r="K561" s="113">
        <f t="shared" si="8"/>
        <v>0</v>
      </c>
      <c r="L561" s="161"/>
      <c r="M561" s="161" t="e">
        <f>Table1[[#This Row],[Amount ex GST]]</f>
        <v>#N/A</v>
      </c>
      <c r="N561" s="161"/>
      <c r="O561" s="162" t="e">
        <f>Table1[[#This Row],[Amount ex GST]]-Table1[[#This Row],[Amount]]</f>
        <v>#N/A</v>
      </c>
    </row>
    <row r="562" spans="1:15" x14ac:dyDescent="0.2">
      <c r="A562" s="132"/>
      <c r="B562" s="137"/>
      <c r="C562" s="120"/>
      <c r="D562" s="121"/>
      <c r="E562" s="114" t="e">
        <f>LOOKUP(D562,Accounts!A:A,Accounts!B:B)</f>
        <v>#N/A</v>
      </c>
      <c r="F562" s="115" t="e">
        <f>LOOKUP(Table1[[#This Row],[Account '#]],Accounts!A:A,Accounts!D:D)</f>
        <v>#N/A</v>
      </c>
      <c r="G562" s="136"/>
      <c r="H562" s="108" t="e">
        <f>IF(Table1[[#This Row],[GST?]],Table1[[#This Row],[Amount inc GST]]-Table1[[#This Row],[Amount inc GST]]/1.15,0)</f>
        <v>#N/A</v>
      </c>
      <c r="I562" s="116" t="e">
        <f>Table1[[#This Row],[Amount inc GST]]-Table1[[#This Row],[GST]]</f>
        <v>#N/A</v>
      </c>
      <c r="J562" s="120"/>
      <c r="K562" s="113">
        <f t="shared" si="8"/>
        <v>0</v>
      </c>
      <c r="L562" s="161"/>
      <c r="M562" s="161" t="e">
        <f>Table1[[#This Row],[Amount ex GST]]</f>
        <v>#N/A</v>
      </c>
      <c r="N562" s="161"/>
      <c r="O562" s="162" t="e">
        <f>Table1[[#This Row],[Amount ex GST]]-Table1[[#This Row],[Amount]]</f>
        <v>#N/A</v>
      </c>
    </row>
    <row r="563" spans="1:15" x14ac:dyDescent="0.2">
      <c r="A563" s="132"/>
      <c r="B563" s="137"/>
      <c r="C563" s="120"/>
      <c r="D563" s="121"/>
      <c r="E563" s="114" t="e">
        <f>LOOKUP(D563,Accounts!A:A,Accounts!B:B)</f>
        <v>#N/A</v>
      </c>
      <c r="F563" s="115" t="e">
        <f>LOOKUP(Table1[[#This Row],[Account '#]],Accounts!A:A,Accounts!D:D)</f>
        <v>#N/A</v>
      </c>
      <c r="G563" s="136"/>
      <c r="H563" s="108" t="e">
        <f>IF(Table1[[#This Row],[GST?]],Table1[[#This Row],[Amount inc GST]]-Table1[[#This Row],[Amount inc GST]]/1.15,0)</f>
        <v>#N/A</v>
      </c>
      <c r="I563" s="116" t="e">
        <f>Table1[[#This Row],[Amount inc GST]]-Table1[[#This Row],[GST]]</f>
        <v>#N/A</v>
      </c>
      <c r="J563" s="120"/>
      <c r="K563" s="113">
        <f t="shared" si="8"/>
        <v>0</v>
      </c>
      <c r="L563" s="161"/>
      <c r="M563" s="161" t="e">
        <f>Table1[[#This Row],[Amount ex GST]]</f>
        <v>#N/A</v>
      </c>
      <c r="N563" s="161"/>
      <c r="O563" s="162" t="e">
        <f>Table1[[#This Row],[Amount ex GST]]-Table1[[#This Row],[Amount]]</f>
        <v>#N/A</v>
      </c>
    </row>
    <row r="564" spans="1:15" x14ac:dyDescent="0.2">
      <c r="A564" s="132"/>
      <c r="B564" s="137"/>
      <c r="C564" s="120"/>
      <c r="D564" s="121"/>
      <c r="E564" s="114" t="e">
        <f>LOOKUP(D564,Accounts!A:A,Accounts!B:B)</f>
        <v>#N/A</v>
      </c>
      <c r="F564" s="115" t="e">
        <f>LOOKUP(Table1[[#This Row],[Account '#]],Accounts!A:A,Accounts!D:D)</f>
        <v>#N/A</v>
      </c>
      <c r="G564" s="136"/>
      <c r="H564" s="108" t="e">
        <f>IF(Table1[[#This Row],[GST?]],Table1[[#This Row],[Amount inc GST]]-Table1[[#This Row],[Amount inc GST]]/1.15,0)</f>
        <v>#N/A</v>
      </c>
      <c r="I564" s="116" t="e">
        <f>Table1[[#This Row],[Amount inc GST]]-Table1[[#This Row],[GST]]</f>
        <v>#N/A</v>
      </c>
      <c r="J564" s="120"/>
      <c r="K564" s="113">
        <f t="shared" si="8"/>
        <v>0</v>
      </c>
      <c r="L564" s="161"/>
      <c r="M564" s="161" t="e">
        <f>Table1[[#This Row],[Amount ex GST]]</f>
        <v>#N/A</v>
      </c>
      <c r="N564" s="161"/>
      <c r="O564" s="162" t="e">
        <f>Table1[[#This Row],[Amount ex GST]]-Table1[[#This Row],[Amount]]</f>
        <v>#N/A</v>
      </c>
    </row>
    <row r="565" spans="1:15" x14ac:dyDescent="0.2">
      <c r="A565" s="132"/>
      <c r="B565" s="137"/>
      <c r="C565" s="120"/>
      <c r="D565" s="121"/>
      <c r="E565" s="114" t="e">
        <f>LOOKUP(D565,Accounts!A:A,Accounts!B:B)</f>
        <v>#N/A</v>
      </c>
      <c r="F565" s="115" t="e">
        <f>LOOKUP(Table1[[#This Row],[Account '#]],Accounts!A:A,Accounts!D:D)</f>
        <v>#N/A</v>
      </c>
      <c r="G565" s="136"/>
      <c r="H565" s="108" t="e">
        <f>IF(Table1[[#This Row],[GST?]],Table1[[#This Row],[Amount inc GST]]-Table1[[#This Row],[Amount inc GST]]/1.15,0)</f>
        <v>#N/A</v>
      </c>
      <c r="I565" s="116" t="e">
        <f>Table1[[#This Row],[Amount inc GST]]-Table1[[#This Row],[GST]]</f>
        <v>#N/A</v>
      </c>
      <c r="J565" s="120"/>
      <c r="K565" s="113">
        <f t="shared" si="8"/>
        <v>0</v>
      </c>
      <c r="L565" s="161"/>
      <c r="M565" s="161" t="e">
        <f>Table1[[#This Row],[Amount ex GST]]</f>
        <v>#N/A</v>
      </c>
      <c r="N565" s="161"/>
      <c r="O565" s="162" t="e">
        <f>Table1[[#This Row],[Amount ex GST]]-Table1[[#This Row],[Amount]]</f>
        <v>#N/A</v>
      </c>
    </row>
    <row r="566" spans="1:15" x14ac:dyDescent="0.2">
      <c r="A566" s="132"/>
      <c r="B566" s="137"/>
      <c r="C566" s="120"/>
      <c r="D566" s="121"/>
      <c r="E566" s="114" t="e">
        <f>LOOKUP(D566,Accounts!A:A,Accounts!B:B)</f>
        <v>#N/A</v>
      </c>
      <c r="F566" s="115" t="e">
        <f>LOOKUP(Table1[[#This Row],[Account '#]],Accounts!A:A,Accounts!D:D)</f>
        <v>#N/A</v>
      </c>
      <c r="G566" s="136"/>
      <c r="H566" s="108" t="e">
        <f>IF(Table1[[#This Row],[GST?]],Table1[[#This Row],[Amount inc GST]]-Table1[[#This Row],[Amount inc GST]]/1.15,0)</f>
        <v>#N/A</v>
      </c>
      <c r="I566" s="116" t="e">
        <f>Table1[[#This Row],[Amount inc GST]]-Table1[[#This Row],[GST]]</f>
        <v>#N/A</v>
      </c>
      <c r="J566" s="120"/>
      <c r="K566" s="113">
        <f t="shared" si="8"/>
        <v>0</v>
      </c>
      <c r="L566" s="161"/>
      <c r="M566" s="161" t="e">
        <f>Table1[[#This Row],[Amount ex GST]]</f>
        <v>#N/A</v>
      </c>
      <c r="N566" s="161"/>
      <c r="O566" s="162" t="e">
        <f>Table1[[#This Row],[Amount ex GST]]-Table1[[#This Row],[Amount]]</f>
        <v>#N/A</v>
      </c>
    </row>
    <row r="567" spans="1:15" x14ac:dyDescent="0.2">
      <c r="A567" s="132"/>
      <c r="B567" s="137"/>
      <c r="C567" s="120"/>
      <c r="D567" s="121"/>
      <c r="E567" s="114" t="e">
        <f>LOOKUP(D567,Accounts!A:A,Accounts!B:B)</f>
        <v>#N/A</v>
      </c>
      <c r="F567" s="115" t="e">
        <f>LOOKUP(Table1[[#This Row],[Account '#]],Accounts!A:A,Accounts!D:D)</f>
        <v>#N/A</v>
      </c>
      <c r="G567" s="136"/>
      <c r="H567" s="108" t="e">
        <f>IF(Table1[[#This Row],[GST?]],Table1[[#This Row],[Amount inc GST]]-Table1[[#This Row],[Amount inc GST]]/1.15,0)</f>
        <v>#N/A</v>
      </c>
      <c r="I567" s="116" t="e">
        <f>Table1[[#This Row],[Amount inc GST]]-Table1[[#This Row],[GST]]</f>
        <v>#N/A</v>
      </c>
      <c r="J567" s="120"/>
      <c r="K567" s="113">
        <f t="shared" si="8"/>
        <v>0</v>
      </c>
      <c r="L567" s="161"/>
      <c r="M567" s="161" t="e">
        <f>Table1[[#This Row],[Amount ex GST]]</f>
        <v>#N/A</v>
      </c>
      <c r="N567" s="161"/>
      <c r="O567" s="162" t="e">
        <f>Table1[[#This Row],[Amount ex GST]]-Table1[[#This Row],[Amount]]</f>
        <v>#N/A</v>
      </c>
    </row>
    <row r="568" spans="1:15" x14ac:dyDescent="0.2">
      <c r="A568" s="132"/>
      <c r="B568" s="137"/>
      <c r="C568" s="120"/>
      <c r="D568" s="121"/>
      <c r="E568" s="114" t="e">
        <f>LOOKUP(D568,Accounts!A:A,Accounts!B:B)</f>
        <v>#N/A</v>
      </c>
      <c r="F568" s="115" t="e">
        <f>LOOKUP(Table1[[#This Row],[Account '#]],Accounts!A:A,Accounts!D:D)</f>
        <v>#N/A</v>
      </c>
      <c r="G568" s="136"/>
      <c r="H568" s="108" t="e">
        <f>IF(Table1[[#This Row],[GST?]],Table1[[#This Row],[Amount inc GST]]-Table1[[#This Row],[Amount inc GST]]/1.15,0)</f>
        <v>#N/A</v>
      </c>
      <c r="I568" s="116" t="e">
        <f>Table1[[#This Row],[Amount inc GST]]-Table1[[#This Row],[GST]]</f>
        <v>#N/A</v>
      </c>
      <c r="J568" s="120"/>
      <c r="K568" s="113">
        <f t="shared" si="8"/>
        <v>0</v>
      </c>
      <c r="L568" s="161"/>
      <c r="M568" s="161" t="e">
        <f>Table1[[#This Row],[Amount ex GST]]</f>
        <v>#N/A</v>
      </c>
      <c r="N568" s="161"/>
      <c r="O568" s="162" t="e">
        <f>Table1[[#This Row],[Amount ex GST]]-Table1[[#This Row],[Amount]]</f>
        <v>#N/A</v>
      </c>
    </row>
    <row r="569" spans="1:15" x14ac:dyDescent="0.2">
      <c r="A569" s="132"/>
      <c r="B569" s="137"/>
      <c r="C569" s="120"/>
      <c r="D569" s="121"/>
      <c r="E569" s="114" t="e">
        <f>LOOKUP(D569,Accounts!A:A,Accounts!B:B)</f>
        <v>#N/A</v>
      </c>
      <c r="F569" s="115" t="e">
        <f>LOOKUP(Table1[[#This Row],[Account '#]],Accounts!A:A,Accounts!D:D)</f>
        <v>#N/A</v>
      </c>
      <c r="G569" s="136"/>
      <c r="H569" s="108" t="e">
        <f>IF(Table1[[#This Row],[GST?]],Table1[[#This Row],[Amount inc GST]]-Table1[[#This Row],[Amount inc GST]]/1.15,0)</f>
        <v>#N/A</v>
      </c>
      <c r="I569" s="116" t="e">
        <f>Table1[[#This Row],[Amount inc GST]]-Table1[[#This Row],[GST]]</f>
        <v>#N/A</v>
      </c>
      <c r="J569" s="120"/>
      <c r="K569" s="113">
        <f t="shared" si="8"/>
        <v>0</v>
      </c>
      <c r="L569" s="161"/>
      <c r="M569" s="161" t="e">
        <f>Table1[[#This Row],[Amount ex GST]]</f>
        <v>#N/A</v>
      </c>
      <c r="N569" s="161"/>
      <c r="O569" s="162" t="e">
        <f>Table1[[#This Row],[Amount ex GST]]-Table1[[#This Row],[Amount]]</f>
        <v>#N/A</v>
      </c>
    </row>
    <row r="570" spans="1:15" x14ac:dyDescent="0.2">
      <c r="A570" s="132"/>
      <c r="B570" s="137"/>
      <c r="C570" s="120"/>
      <c r="D570" s="121"/>
      <c r="E570" s="114" t="e">
        <f>LOOKUP(D570,Accounts!A:A,Accounts!B:B)</f>
        <v>#N/A</v>
      </c>
      <c r="F570" s="115" t="e">
        <f>LOOKUP(Table1[[#This Row],[Account '#]],Accounts!A:A,Accounts!D:D)</f>
        <v>#N/A</v>
      </c>
      <c r="G570" s="136"/>
      <c r="H570" s="108" t="e">
        <f>IF(Table1[[#This Row],[GST?]],Table1[[#This Row],[Amount inc GST]]-Table1[[#This Row],[Amount inc GST]]/1.15,0)</f>
        <v>#N/A</v>
      </c>
      <c r="I570" s="116" t="e">
        <f>Table1[[#This Row],[Amount inc GST]]-Table1[[#This Row],[GST]]</f>
        <v>#N/A</v>
      </c>
      <c r="J570" s="120"/>
      <c r="K570" s="113">
        <f t="shared" si="8"/>
        <v>0</v>
      </c>
      <c r="L570" s="161"/>
      <c r="M570" s="161" t="e">
        <f>Table1[[#This Row],[Amount ex GST]]</f>
        <v>#N/A</v>
      </c>
      <c r="N570" s="161"/>
      <c r="O570" s="162" t="e">
        <f>Table1[[#This Row],[Amount ex GST]]-Table1[[#This Row],[Amount]]</f>
        <v>#N/A</v>
      </c>
    </row>
    <row r="571" spans="1:15" x14ac:dyDescent="0.2">
      <c r="A571" s="132"/>
      <c r="B571" s="137"/>
      <c r="C571" s="120"/>
      <c r="D571" s="121"/>
      <c r="E571" s="114" t="e">
        <f>LOOKUP(D571,Accounts!A:A,Accounts!B:B)</f>
        <v>#N/A</v>
      </c>
      <c r="F571" s="115" t="e">
        <f>LOOKUP(Table1[[#This Row],[Account '#]],Accounts!A:A,Accounts!D:D)</f>
        <v>#N/A</v>
      </c>
      <c r="G571" s="136"/>
      <c r="H571" s="108" t="e">
        <f>IF(Table1[[#This Row],[GST?]],Table1[[#This Row],[Amount inc GST]]-Table1[[#This Row],[Amount inc GST]]/1.15,0)</f>
        <v>#N/A</v>
      </c>
      <c r="I571" s="116" t="e">
        <f>Table1[[#This Row],[Amount inc GST]]-Table1[[#This Row],[GST]]</f>
        <v>#N/A</v>
      </c>
      <c r="J571" s="120"/>
      <c r="K571" s="113">
        <f t="shared" si="8"/>
        <v>0</v>
      </c>
      <c r="L571" s="161"/>
      <c r="M571" s="161" t="e">
        <f>Table1[[#This Row],[Amount ex GST]]</f>
        <v>#N/A</v>
      </c>
      <c r="N571" s="161"/>
      <c r="O571" s="162" t="e">
        <f>Table1[[#This Row],[Amount ex GST]]-Table1[[#This Row],[Amount]]</f>
        <v>#N/A</v>
      </c>
    </row>
    <row r="572" spans="1:15" x14ac:dyDescent="0.2">
      <c r="A572" s="132"/>
      <c r="B572" s="137"/>
      <c r="C572" s="120"/>
      <c r="D572" s="121"/>
      <c r="E572" s="114" t="e">
        <f>LOOKUP(D572,Accounts!A:A,Accounts!B:B)</f>
        <v>#N/A</v>
      </c>
      <c r="F572" s="115" t="e">
        <f>LOOKUP(Table1[[#This Row],[Account '#]],Accounts!A:A,Accounts!D:D)</f>
        <v>#N/A</v>
      </c>
      <c r="G572" s="136"/>
      <c r="H572" s="108" t="e">
        <f>IF(Table1[[#This Row],[GST?]],Table1[[#This Row],[Amount inc GST]]-Table1[[#This Row],[Amount inc GST]]/1.15,0)</f>
        <v>#N/A</v>
      </c>
      <c r="I572" s="116" t="e">
        <f>Table1[[#This Row],[Amount inc GST]]-Table1[[#This Row],[GST]]</f>
        <v>#N/A</v>
      </c>
      <c r="J572" s="120"/>
      <c r="K572" s="113">
        <f t="shared" si="8"/>
        <v>0</v>
      </c>
      <c r="L572" s="161"/>
      <c r="M572" s="161" t="e">
        <f>Table1[[#This Row],[Amount ex GST]]</f>
        <v>#N/A</v>
      </c>
      <c r="N572" s="161"/>
      <c r="O572" s="162" t="e">
        <f>Table1[[#This Row],[Amount ex GST]]-Table1[[#This Row],[Amount]]</f>
        <v>#N/A</v>
      </c>
    </row>
    <row r="573" spans="1:15" x14ac:dyDescent="0.2">
      <c r="A573" s="132"/>
      <c r="B573" s="137"/>
      <c r="C573" s="120"/>
      <c r="D573" s="121"/>
      <c r="E573" s="114" t="e">
        <f>LOOKUP(D573,Accounts!A:A,Accounts!B:B)</f>
        <v>#N/A</v>
      </c>
      <c r="F573" s="115" t="e">
        <f>LOOKUP(Table1[[#This Row],[Account '#]],Accounts!A:A,Accounts!D:D)</f>
        <v>#N/A</v>
      </c>
      <c r="G573" s="136"/>
      <c r="H573" s="108" t="e">
        <f>IF(Table1[[#This Row],[GST?]],Table1[[#This Row],[Amount inc GST]]-Table1[[#This Row],[Amount inc GST]]/1.15,0)</f>
        <v>#N/A</v>
      </c>
      <c r="I573" s="116" t="e">
        <f>Table1[[#This Row],[Amount inc GST]]-Table1[[#This Row],[GST]]</f>
        <v>#N/A</v>
      </c>
      <c r="J573" s="120"/>
      <c r="K573" s="113">
        <f t="shared" si="8"/>
        <v>0</v>
      </c>
      <c r="L573" s="161"/>
      <c r="M573" s="161" t="e">
        <f>Table1[[#This Row],[Amount ex GST]]</f>
        <v>#N/A</v>
      </c>
      <c r="N573" s="161"/>
      <c r="O573" s="162" t="e">
        <f>Table1[[#This Row],[Amount ex GST]]-Table1[[#This Row],[Amount]]</f>
        <v>#N/A</v>
      </c>
    </row>
    <row r="574" spans="1:15" x14ac:dyDescent="0.2">
      <c r="A574" s="132"/>
      <c r="B574" s="137"/>
      <c r="C574" s="120"/>
      <c r="D574" s="121"/>
      <c r="E574" s="114" t="e">
        <f>LOOKUP(D574,Accounts!A:A,Accounts!B:B)</f>
        <v>#N/A</v>
      </c>
      <c r="F574" s="115" t="e">
        <f>LOOKUP(Table1[[#This Row],[Account '#]],Accounts!A:A,Accounts!D:D)</f>
        <v>#N/A</v>
      </c>
      <c r="G574" s="136"/>
      <c r="H574" s="108" t="e">
        <f>IF(Table1[[#This Row],[GST?]],Table1[[#This Row],[Amount inc GST]]-Table1[[#This Row],[Amount inc GST]]/1.15,0)</f>
        <v>#N/A</v>
      </c>
      <c r="I574" s="116" t="e">
        <f>Table1[[#This Row],[Amount inc GST]]-Table1[[#This Row],[GST]]</f>
        <v>#N/A</v>
      </c>
      <c r="J574" s="120"/>
      <c r="K574" s="113">
        <f t="shared" si="8"/>
        <v>0</v>
      </c>
      <c r="L574" s="161"/>
      <c r="M574" s="161" t="e">
        <f>Table1[[#This Row],[Amount ex GST]]</f>
        <v>#N/A</v>
      </c>
      <c r="N574" s="161"/>
      <c r="O574" s="162" t="e">
        <f>Table1[[#This Row],[Amount ex GST]]-Table1[[#This Row],[Amount]]</f>
        <v>#N/A</v>
      </c>
    </row>
    <row r="575" spans="1:15" x14ac:dyDescent="0.2">
      <c r="A575" s="132"/>
      <c r="B575" s="137"/>
      <c r="C575" s="120"/>
      <c r="D575" s="121"/>
      <c r="E575" s="114" t="e">
        <f>LOOKUP(D575,Accounts!A:A,Accounts!B:B)</f>
        <v>#N/A</v>
      </c>
      <c r="F575" s="115" t="e">
        <f>LOOKUP(Table1[[#This Row],[Account '#]],Accounts!A:A,Accounts!D:D)</f>
        <v>#N/A</v>
      </c>
      <c r="G575" s="136"/>
      <c r="H575" s="108" t="e">
        <f>IF(Table1[[#This Row],[GST?]],Table1[[#This Row],[Amount inc GST]]-Table1[[#This Row],[Amount inc GST]]/1.15,0)</f>
        <v>#N/A</v>
      </c>
      <c r="I575" s="116" t="e">
        <f>Table1[[#This Row],[Amount inc GST]]-Table1[[#This Row],[GST]]</f>
        <v>#N/A</v>
      </c>
      <c r="J575" s="120"/>
      <c r="K575" s="113">
        <f t="shared" si="8"/>
        <v>0</v>
      </c>
      <c r="L575" s="161"/>
      <c r="M575" s="161" t="e">
        <f>Table1[[#This Row],[Amount ex GST]]</f>
        <v>#N/A</v>
      </c>
      <c r="N575" s="161"/>
      <c r="O575" s="162" t="e">
        <f>Table1[[#This Row],[Amount ex GST]]-Table1[[#This Row],[Amount]]</f>
        <v>#N/A</v>
      </c>
    </row>
    <row r="576" spans="1:15" x14ac:dyDescent="0.2">
      <c r="A576" s="132"/>
      <c r="B576" s="137"/>
      <c r="C576" s="120"/>
      <c r="D576" s="121"/>
      <c r="E576" s="114" t="e">
        <f>LOOKUP(D576,Accounts!A:A,Accounts!B:B)</f>
        <v>#N/A</v>
      </c>
      <c r="F576" s="115" t="e">
        <f>LOOKUP(Table1[[#This Row],[Account '#]],Accounts!A:A,Accounts!D:D)</f>
        <v>#N/A</v>
      </c>
      <c r="G576" s="136"/>
      <c r="H576" s="108" t="e">
        <f>IF(Table1[[#This Row],[GST?]],Table1[[#This Row],[Amount inc GST]]-Table1[[#This Row],[Amount inc GST]]/1.15,0)</f>
        <v>#N/A</v>
      </c>
      <c r="I576" s="116" t="e">
        <f>Table1[[#This Row],[Amount inc GST]]-Table1[[#This Row],[GST]]</f>
        <v>#N/A</v>
      </c>
      <c r="J576" s="120"/>
      <c r="K576" s="113">
        <f t="shared" si="8"/>
        <v>0</v>
      </c>
      <c r="L576" s="161"/>
      <c r="M576" s="161" t="e">
        <f>Table1[[#This Row],[Amount ex GST]]</f>
        <v>#N/A</v>
      </c>
      <c r="N576" s="161"/>
      <c r="O576" s="162" t="e">
        <f>Table1[[#This Row],[Amount ex GST]]-Table1[[#This Row],[Amount]]</f>
        <v>#N/A</v>
      </c>
    </row>
    <row r="577" spans="1:15" x14ac:dyDescent="0.2">
      <c r="A577" s="132"/>
      <c r="B577" s="137"/>
      <c r="C577" s="120"/>
      <c r="D577" s="121"/>
      <c r="E577" s="114" t="e">
        <f>LOOKUP(D577,Accounts!A:A,Accounts!B:B)</f>
        <v>#N/A</v>
      </c>
      <c r="F577" s="115" t="e">
        <f>LOOKUP(Table1[[#This Row],[Account '#]],Accounts!A:A,Accounts!D:D)</f>
        <v>#N/A</v>
      </c>
      <c r="G577" s="136"/>
      <c r="H577" s="108" t="e">
        <f>IF(Table1[[#This Row],[GST?]],Table1[[#This Row],[Amount inc GST]]-Table1[[#This Row],[Amount inc GST]]/1.15,0)</f>
        <v>#N/A</v>
      </c>
      <c r="I577" s="116" t="e">
        <f>Table1[[#This Row],[Amount inc GST]]-Table1[[#This Row],[GST]]</f>
        <v>#N/A</v>
      </c>
      <c r="J577" s="120"/>
      <c r="K577" s="113">
        <f t="shared" si="8"/>
        <v>0</v>
      </c>
      <c r="L577" s="161"/>
      <c r="M577" s="161" t="e">
        <f>Table1[[#This Row],[Amount ex GST]]</f>
        <v>#N/A</v>
      </c>
      <c r="N577" s="161"/>
      <c r="O577" s="162" t="e">
        <f>Table1[[#This Row],[Amount ex GST]]-Table1[[#This Row],[Amount]]</f>
        <v>#N/A</v>
      </c>
    </row>
    <row r="578" spans="1:15" x14ac:dyDescent="0.2">
      <c r="A578" s="132"/>
      <c r="B578" s="137"/>
      <c r="C578" s="120"/>
      <c r="D578" s="121"/>
      <c r="E578" s="114" t="e">
        <f>LOOKUP(D578,Accounts!A:A,Accounts!B:B)</f>
        <v>#N/A</v>
      </c>
      <c r="F578" s="115" t="e">
        <f>LOOKUP(Table1[[#This Row],[Account '#]],Accounts!A:A,Accounts!D:D)</f>
        <v>#N/A</v>
      </c>
      <c r="G578" s="136"/>
      <c r="H578" s="108" t="e">
        <f>IF(Table1[[#This Row],[GST?]],Table1[[#This Row],[Amount inc GST]]-Table1[[#This Row],[Amount inc GST]]/1.15,0)</f>
        <v>#N/A</v>
      </c>
      <c r="I578" s="116" t="e">
        <f>Table1[[#This Row],[Amount inc GST]]-Table1[[#This Row],[GST]]</f>
        <v>#N/A</v>
      </c>
      <c r="J578" s="120"/>
      <c r="K578" s="113">
        <f t="shared" si="8"/>
        <v>0</v>
      </c>
      <c r="L578" s="161"/>
      <c r="M578" s="161" t="e">
        <f>Table1[[#This Row],[Amount ex GST]]</f>
        <v>#N/A</v>
      </c>
      <c r="N578" s="161"/>
      <c r="O578" s="162" t="e">
        <f>Table1[[#This Row],[Amount ex GST]]-Table1[[#This Row],[Amount]]</f>
        <v>#N/A</v>
      </c>
    </row>
    <row r="579" spans="1:15" x14ac:dyDescent="0.2">
      <c r="A579" s="132"/>
      <c r="B579" s="137"/>
      <c r="C579" s="120"/>
      <c r="D579" s="121"/>
      <c r="E579" s="114" t="e">
        <f>LOOKUP(D579,Accounts!A:A,Accounts!B:B)</f>
        <v>#N/A</v>
      </c>
      <c r="F579" s="115" t="e">
        <f>LOOKUP(Table1[[#This Row],[Account '#]],Accounts!A:A,Accounts!D:D)</f>
        <v>#N/A</v>
      </c>
      <c r="G579" s="136"/>
      <c r="H579" s="108" t="e">
        <f>IF(Table1[[#This Row],[GST?]],Table1[[#This Row],[Amount inc GST]]-Table1[[#This Row],[Amount inc GST]]/1.15,0)</f>
        <v>#N/A</v>
      </c>
      <c r="I579" s="116" t="e">
        <f>Table1[[#This Row],[Amount inc GST]]-Table1[[#This Row],[GST]]</f>
        <v>#N/A</v>
      </c>
      <c r="J579" s="120"/>
      <c r="K579" s="113">
        <f t="shared" ref="K579:K617" si="9">IF(J579="y",K578+G579,K578)</f>
        <v>0</v>
      </c>
      <c r="L579" s="161"/>
      <c r="M579" s="161" t="e">
        <f>Table1[[#This Row],[Amount ex GST]]</f>
        <v>#N/A</v>
      </c>
      <c r="N579" s="161"/>
      <c r="O579" s="162" t="e">
        <f>Table1[[#This Row],[Amount ex GST]]-Table1[[#This Row],[Amount]]</f>
        <v>#N/A</v>
      </c>
    </row>
    <row r="580" spans="1:15" x14ac:dyDescent="0.2">
      <c r="A580" s="132"/>
      <c r="B580" s="137"/>
      <c r="C580" s="120"/>
      <c r="D580" s="121"/>
      <c r="E580" s="114" t="e">
        <f>LOOKUP(D580,Accounts!A:A,Accounts!B:B)</f>
        <v>#N/A</v>
      </c>
      <c r="F580" s="115" t="e">
        <f>LOOKUP(Table1[[#This Row],[Account '#]],Accounts!A:A,Accounts!D:D)</f>
        <v>#N/A</v>
      </c>
      <c r="G580" s="136"/>
      <c r="H580" s="108" t="e">
        <f>IF(Table1[[#This Row],[GST?]],Table1[[#This Row],[Amount inc GST]]-Table1[[#This Row],[Amount inc GST]]/1.15,0)</f>
        <v>#N/A</v>
      </c>
      <c r="I580" s="116" t="e">
        <f>Table1[[#This Row],[Amount inc GST]]-Table1[[#This Row],[GST]]</f>
        <v>#N/A</v>
      </c>
      <c r="J580" s="120"/>
      <c r="K580" s="113">
        <f t="shared" si="9"/>
        <v>0</v>
      </c>
      <c r="L580" s="161"/>
      <c r="M580" s="161" t="e">
        <f>Table1[[#This Row],[Amount ex GST]]</f>
        <v>#N/A</v>
      </c>
      <c r="N580" s="161"/>
      <c r="O580" s="162" t="e">
        <f>Table1[[#This Row],[Amount ex GST]]-Table1[[#This Row],[Amount]]</f>
        <v>#N/A</v>
      </c>
    </row>
    <row r="581" spans="1:15" x14ac:dyDescent="0.2">
      <c r="A581" s="132"/>
      <c r="B581" s="137"/>
      <c r="C581" s="120"/>
      <c r="D581" s="121"/>
      <c r="E581" s="114" t="e">
        <f>LOOKUP(D581,Accounts!A:A,Accounts!B:B)</f>
        <v>#N/A</v>
      </c>
      <c r="F581" s="115" t="e">
        <f>LOOKUP(Table1[[#This Row],[Account '#]],Accounts!A:A,Accounts!D:D)</f>
        <v>#N/A</v>
      </c>
      <c r="G581" s="136"/>
      <c r="H581" s="108" t="e">
        <f>IF(Table1[[#This Row],[GST?]],Table1[[#This Row],[Amount inc GST]]-Table1[[#This Row],[Amount inc GST]]/1.15,0)</f>
        <v>#N/A</v>
      </c>
      <c r="I581" s="116" t="e">
        <f>Table1[[#This Row],[Amount inc GST]]-Table1[[#This Row],[GST]]</f>
        <v>#N/A</v>
      </c>
      <c r="J581" s="120"/>
      <c r="K581" s="113">
        <f t="shared" si="9"/>
        <v>0</v>
      </c>
      <c r="L581" s="161"/>
      <c r="M581" s="161" t="e">
        <f>Table1[[#This Row],[Amount ex GST]]</f>
        <v>#N/A</v>
      </c>
      <c r="N581" s="161"/>
      <c r="O581" s="162" t="e">
        <f>Table1[[#This Row],[Amount ex GST]]-Table1[[#This Row],[Amount]]</f>
        <v>#N/A</v>
      </c>
    </row>
    <row r="582" spans="1:15" x14ac:dyDescent="0.2">
      <c r="A582" s="132"/>
      <c r="B582" s="137"/>
      <c r="C582" s="120"/>
      <c r="D582" s="121"/>
      <c r="E582" s="114" t="e">
        <f>LOOKUP(D582,Accounts!A:A,Accounts!B:B)</f>
        <v>#N/A</v>
      </c>
      <c r="F582" s="115" t="e">
        <f>LOOKUP(Table1[[#This Row],[Account '#]],Accounts!A:A,Accounts!D:D)</f>
        <v>#N/A</v>
      </c>
      <c r="G582" s="136"/>
      <c r="H582" s="108" t="e">
        <f>IF(Table1[[#This Row],[GST?]],Table1[[#This Row],[Amount inc GST]]-Table1[[#This Row],[Amount inc GST]]/1.15,0)</f>
        <v>#N/A</v>
      </c>
      <c r="I582" s="116" t="e">
        <f>Table1[[#This Row],[Amount inc GST]]-Table1[[#This Row],[GST]]</f>
        <v>#N/A</v>
      </c>
      <c r="J582" s="120"/>
      <c r="K582" s="113">
        <f t="shared" si="9"/>
        <v>0</v>
      </c>
      <c r="L582" s="161"/>
      <c r="M582" s="161" t="e">
        <f>Table1[[#This Row],[Amount ex GST]]</f>
        <v>#N/A</v>
      </c>
      <c r="N582" s="161"/>
      <c r="O582" s="162" t="e">
        <f>Table1[[#This Row],[Amount ex GST]]-Table1[[#This Row],[Amount]]</f>
        <v>#N/A</v>
      </c>
    </row>
    <row r="583" spans="1:15" x14ac:dyDescent="0.2">
      <c r="A583" s="132"/>
      <c r="B583" s="137"/>
      <c r="C583" s="120"/>
      <c r="D583" s="121"/>
      <c r="E583" s="114" t="e">
        <f>LOOKUP(D583,Accounts!A:A,Accounts!B:B)</f>
        <v>#N/A</v>
      </c>
      <c r="F583" s="115" t="e">
        <f>LOOKUP(Table1[[#This Row],[Account '#]],Accounts!A:A,Accounts!D:D)</f>
        <v>#N/A</v>
      </c>
      <c r="G583" s="136"/>
      <c r="H583" s="108" t="e">
        <f>IF(Table1[[#This Row],[GST?]],Table1[[#This Row],[Amount inc GST]]-Table1[[#This Row],[Amount inc GST]]/1.15,0)</f>
        <v>#N/A</v>
      </c>
      <c r="I583" s="116" t="e">
        <f>Table1[[#This Row],[Amount inc GST]]-Table1[[#This Row],[GST]]</f>
        <v>#N/A</v>
      </c>
      <c r="J583" s="120"/>
      <c r="K583" s="113">
        <f t="shared" si="9"/>
        <v>0</v>
      </c>
      <c r="L583" s="161"/>
      <c r="M583" s="161" t="e">
        <f>Table1[[#This Row],[Amount ex GST]]</f>
        <v>#N/A</v>
      </c>
      <c r="N583" s="161"/>
      <c r="O583" s="162" t="e">
        <f>Table1[[#This Row],[Amount ex GST]]-Table1[[#This Row],[Amount]]</f>
        <v>#N/A</v>
      </c>
    </row>
    <row r="584" spans="1:15" x14ac:dyDescent="0.2">
      <c r="A584" s="132"/>
      <c r="B584" s="137"/>
      <c r="C584" s="120"/>
      <c r="D584" s="121"/>
      <c r="E584" s="114" t="e">
        <f>LOOKUP(D584,Accounts!A:A,Accounts!B:B)</f>
        <v>#N/A</v>
      </c>
      <c r="F584" s="115" t="e">
        <f>LOOKUP(Table1[[#This Row],[Account '#]],Accounts!A:A,Accounts!D:D)</f>
        <v>#N/A</v>
      </c>
      <c r="G584" s="136"/>
      <c r="H584" s="108" t="e">
        <f>IF(Table1[[#This Row],[GST?]],Table1[[#This Row],[Amount inc GST]]-Table1[[#This Row],[Amount inc GST]]/1.15,0)</f>
        <v>#N/A</v>
      </c>
      <c r="I584" s="116" t="e">
        <f>Table1[[#This Row],[Amount inc GST]]-Table1[[#This Row],[GST]]</f>
        <v>#N/A</v>
      </c>
      <c r="J584" s="120"/>
      <c r="K584" s="113">
        <f t="shared" si="9"/>
        <v>0</v>
      </c>
      <c r="L584" s="161"/>
      <c r="M584" s="161" t="e">
        <f>Table1[[#This Row],[Amount ex GST]]</f>
        <v>#N/A</v>
      </c>
      <c r="N584" s="161"/>
      <c r="O584" s="162" t="e">
        <f>Table1[[#This Row],[Amount ex GST]]-Table1[[#This Row],[Amount]]</f>
        <v>#N/A</v>
      </c>
    </row>
    <row r="585" spans="1:15" x14ac:dyDescent="0.2">
      <c r="A585" s="132"/>
      <c r="B585" s="137"/>
      <c r="C585" s="120"/>
      <c r="D585" s="121"/>
      <c r="E585" s="114" t="e">
        <f>LOOKUP(D585,Accounts!A:A,Accounts!B:B)</f>
        <v>#N/A</v>
      </c>
      <c r="F585" s="115" t="e">
        <f>LOOKUP(Table1[[#This Row],[Account '#]],Accounts!A:A,Accounts!D:D)</f>
        <v>#N/A</v>
      </c>
      <c r="G585" s="136"/>
      <c r="H585" s="108" t="e">
        <f>IF(Table1[[#This Row],[GST?]],Table1[[#This Row],[Amount inc GST]]-Table1[[#This Row],[Amount inc GST]]/1.15,0)</f>
        <v>#N/A</v>
      </c>
      <c r="I585" s="116" t="e">
        <f>Table1[[#This Row],[Amount inc GST]]-Table1[[#This Row],[GST]]</f>
        <v>#N/A</v>
      </c>
      <c r="J585" s="120"/>
      <c r="K585" s="113">
        <f t="shared" si="9"/>
        <v>0</v>
      </c>
      <c r="L585" s="161"/>
      <c r="M585" s="161" t="e">
        <f>Table1[[#This Row],[Amount ex GST]]</f>
        <v>#N/A</v>
      </c>
      <c r="N585" s="161"/>
      <c r="O585" s="162" t="e">
        <f>Table1[[#This Row],[Amount ex GST]]-Table1[[#This Row],[Amount]]</f>
        <v>#N/A</v>
      </c>
    </row>
    <row r="586" spans="1:15" x14ac:dyDescent="0.2">
      <c r="A586" s="132"/>
      <c r="B586" s="137"/>
      <c r="C586" s="120"/>
      <c r="D586" s="121"/>
      <c r="E586" s="114" t="e">
        <f>LOOKUP(D586,Accounts!A:A,Accounts!B:B)</f>
        <v>#N/A</v>
      </c>
      <c r="F586" s="115" t="e">
        <f>LOOKUP(Table1[[#This Row],[Account '#]],Accounts!A:A,Accounts!D:D)</f>
        <v>#N/A</v>
      </c>
      <c r="G586" s="136"/>
      <c r="H586" s="108" t="e">
        <f>IF(Table1[[#This Row],[GST?]],Table1[[#This Row],[Amount inc GST]]-Table1[[#This Row],[Amount inc GST]]/1.15,0)</f>
        <v>#N/A</v>
      </c>
      <c r="I586" s="116" t="e">
        <f>Table1[[#This Row],[Amount inc GST]]-Table1[[#This Row],[GST]]</f>
        <v>#N/A</v>
      </c>
      <c r="J586" s="120"/>
      <c r="K586" s="113">
        <f t="shared" si="9"/>
        <v>0</v>
      </c>
      <c r="L586" s="161"/>
      <c r="M586" s="161" t="e">
        <f>Table1[[#This Row],[Amount ex GST]]</f>
        <v>#N/A</v>
      </c>
      <c r="N586" s="161"/>
      <c r="O586" s="162" t="e">
        <f>Table1[[#This Row],[Amount ex GST]]-Table1[[#This Row],[Amount]]</f>
        <v>#N/A</v>
      </c>
    </row>
    <row r="587" spans="1:15" x14ac:dyDescent="0.2">
      <c r="A587" s="132"/>
      <c r="B587" s="137"/>
      <c r="C587" s="120"/>
      <c r="D587" s="121"/>
      <c r="E587" s="114" t="e">
        <f>LOOKUP(D587,Accounts!A:A,Accounts!B:B)</f>
        <v>#N/A</v>
      </c>
      <c r="F587" s="115" t="e">
        <f>LOOKUP(Table1[[#This Row],[Account '#]],Accounts!A:A,Accounts!D:D)</f>
        <v>#N/A</v>
      </c>
      <c r="G587" s="136"/>
      <c r="H587" s="108" t="e">
        <f>IF(Table1[[#This Row],[GST?]],Table1[[#This Row],[Amount inc GST]]-Table1[[#This Row],[Amount inc GST]]/1.15,0)</f>
        <v>#N/A</v>
      </c>
      <c r="I587" s="116" t="e">
        <f>Table1[[#This Row],[Amount inc GST]]-Table1[[#This Row],[GST]]</f>
        <v>#N/A</v>
      </c>
      <c r="J587" s="120"/>
      <c r="K587" s="113">
        <f t="shared" si="9"/>
        <v>0</v>
      </c>
      <c r="L587" s="161"/>
      <c r="M587" s="161" t="e">
        <f>Table1[[#This Row],[Amount ex GST]]</f>
        <v>#N/A</v>
      </c>
      <c r="N587" s="161"/>
      <c r="O587" s="162" t="e">
        <f>Table1[[#This Row],[Amount ex GST]]-Table1[[#This Row],[Amount]]</f>
        <v>#N/A</v>
      </c>
    </row>
    <row r="588" spans="1:15" x14ac:dyDescent="0.2">
      <c r="A588" s="132"/>
      <c r="B588" s="137"/>
      <c r="C588" s="120"/>
      <c r="D588" s="121"/>
      <c r="E588" s="114" t="e">
        <f>LOOKUP(D588,Accounts!A:A,Accounts!B:B)</f>
        <v>#N/A</v>
      </c>
      <c r="F588" s="115" t="e">
        <f>LOOKUP(Table1[[#This Row],[Account '#]],Accounts!A:A,Accounts!D:D)</f>
        <v>#N/A</v>
      </c>
      <c r="G588" s="136"/>
      <c r="H588" s="108" t="e">
        <f>IF(Table1[[#This Row],[GST?]],Table1[[#This Row],[Amount inc GST]]-Table1[[#This Row],[Amount inc GST]]/1.15,0)</f>
        <v>#N/A</v>
      </c>
      <c r="I588" s="116" t="e">
        <f>Table1[[#This Row],[Amount inc GST]]-Table1[[#This Row],[GST]]</f>
        <v>#N/A</v>
      </c>
      <c r="J588" s="120"/>
      <c r="K588" s="113">
        <f t="shared" si="9"/>
        <v>0</v>
      </c>
      <c r="L588" s="161"/>
      <c r="M588" s="161" t="e">
        <f>Table1[[#This Row],[Amount ex GST]]</f>
        <v>#N/A</v>
      </c>
      <c r="N588" s="161"/>
      <c r="O588" s="162" t="e">
        <f>Table1[[#This Row],[Amount ex GST]]-Table1[[#This Row],[Amount]]</f>
        <v>#N/A</v>
      </c>
    </row>
    <row r="589" spans="1:15" x14ac:dyDescent="0.2">
      <c r="A589" s="132"/>
      <c r="B589" s="137"/>
      <c r="C589" s="120"/>
      <c r="D589" s="121"/>
      <c r="E589" s="114" t="e">
        <f>LOOKUP(D589,Accounts!A:A,Accounts!B:B)</f>
        <v>#N/A</v>
      </c>
      <c r="F589" s="115" t="e">
        <f>LOOKUP(Table1[[#This Row],[Account '#]],Accounts!A:A,Accounts!D:D)</f>
        <v>#N/A</v>
      </c>
      <c r="G589" s="136"/>
      <c r="H589" s="108" t="e">
        <f>IF(Table1[[#This Row],[GST?]],Table1[[#This Row],[Amount inc GST]]-Table1[[#This Row],[Amount inc GST]]/1.15,0)</f>
        <v>#N/A</v>
      </c>
      <c r="I589" s="116" t="e">
        <f>Table1[[#This Row],[Amount inc GST]]-Table1[[#This Row],[GST]]</f>
        <v>#N/A</v>
      </c>
      <c r="J589" s="120"/>
      <c r="K589" s="113">
        <f t="shared" si="9"/>
        <v>0</v>
      </c>
      <c r="L589" s="161"/>
      <c r="M589" s="161" t="e">
        <f>Table1[[#This Row],[Amount ex GST]]</f>
        <v>#N/A</v>
      </c>
      <c r="N589" s="161"/>
      <c r="O589" s="162" t="e">
        <f>Table1[[#This Row],[Amount ex GST]]-Table1[[#This Row],[Amount]]</f>
        <v>#N/A</v>
      </c>
    </row>
    <row r="590" spans="1:15" x14ac:dyDescent="0.2">
      <c r="A590" s="132"/>
      <c r="B590" s="137"/>
      <c r="C590" s="120"/>
      <c r="D590" s="121"/>
      <c r="E590" s="114" t="e">
        <f>LOOKUP(D590,Accounts!A:A,Accounts!B:B)</f>
        <v>#N/A</v>
      </c>
      <c r="F590" s="115" t="e">
        <f>LOOKUP(Table1[[#This Row],[Account '#]],Accounts!A:A,Accounts!D:D)</f>
        <v>#N/A</v>
      </c>
      <c r="G590" s="136"/>
      <c r="H590" s="108" t="e">
        <f>IF(Table1[[#This Row],[GST?]],Table1[[#This Row],[Amount inc GST]]-Table1[[#This Row],[Amount inc GST]]/1.15,0)</f>
        <v>#N/A</v>
      </c>
      <c r="I590" s="116" t="e">
        <f>Table1[[#This Row],[Amount inc GST]]-Table1[[#This Row],[GST]]</f>
        <v>#N/A</v>
      </c>
      <c r="J590" s="120"/>
      <c r="K590" s="113">
        <f t="shared" si="9"/>
        <v>0</v>
      </c>
      <c r="L590" s="161"/>
      <c r="M590" s="161" t="e">
        <f>Table1[[#This Row],[Amount ex GST]]</f>
        <v>#N/A</v>
      </c>
      <c r="N590" s="161"/>
      <c r="O590" s="162" t="e">
        <f>Table1[[#This Row],[Amount ex GST]]-Table1[[#This Row],[Amount]]</f>
        <v>#N/A</v>
      </c>
    </row>
    <row r="591" spans="1:15" x14ac:dyDescent="0.2">
      <c r="A591" s="132"/>
      <c r="B591" s="137"/>
      <c r="C591" s="120"/>
      <c r="D591" s="121"/>
      <c r="E591" s="114" t="e">
        <f>LOOKUP(D591,Accounts!A:A,Accounts!B:B)</f>
        <v>#N/A</v>
      </c>
      <c r="F591" s="115" t="e">
        <f>LOOKUP(Table1[[#This Row],[Account '#]],Accounts!A:A,Accounts!D:D)</f>
        <v>#N/A</v>
      </c>
      <c r="G591" s="136"/>
      <c r="H591" s="108" t="e">
        <f>IF(Table1[[#This Row],[GST?]],Table1[[#This Row],[Amount inc GST]]-Table1[[#This Row],[Amount inc GST]]/1.15,0)</f>
        <v>#N/A</v>
      </c>
      <c r="I591" s="116" t="e">
        <f>Table1[[#This Row],[Amount inc GST]]-Table1[[#This Row],[GST]]</f>
        <v>#N/A</v>
      </c>
      <c r="J591" s="120"/>
      <c r="K591" s="113">
        <f t="shared" si="9"/>
        <v>0</v>
      </c>
      <c r="L591" s="161"/>
      <c r="M591" s="161" t="e">
        <f>Table1[[#This Row],[Amount ex GST]]</f>
        <v>#N/A</v>
      </c>
      <c r="N591" s="161"/>
      <c r="O591" s="162" t="e">
        <f>Table1[[#This Row],[Amount ex GST]]-Table1[[#This Row],[Amount]]</f>
        <v>#N/A</v>
      </c>
    </row>
    <row r="592" spans="1:15" x14ac:dyDescent="0.2">
      <c r="A592" s="132"/>
      <c r="B592" s="137"/>
      <c r="C592" s="120"/>
      <c r="D592" s="121"/>
      <c r="E592" s="114" t="e">
        <f>LOOKUP(D592,Accounts!A:A,Accounts!B:B)</f>
        <v>#N/A</v>
      </c>
      <c r="F592" s="115" t="e">
        <f>LOOKUP(Table1[[#This Row],[Account '#]],Accounts!A:A,Accounts!D:D)</f>
        <v>#N/A</v>
      </c>
      <c r="G592" s="136"/>
      <c r="H592" s="108" t="e">
        <f>IF(Table1[[#This Row],[GST?]],Table1[[#This Row],[Amount inc GST]]-Table1[[#This Row],[Amount inc GST]]/1.15,0)</f>
        <v>#N/A</v>
      </c>
      <c r="I592" s="116" t="e">
        <f>Table1[[#This Row],[Amount inc GST]]-Table1[[#This Row],[GST]]</f>
        <v>#N/A</v>
      </c>
      <c r="J592" s="120"/>
      <c r="K592" s="113">
        <f t="shared" si="9"/>
        <v>0</v>
      </c>
      <c r="L592" s="161"/>
      <c r="M592" s="161" t="e">
        <f>Table1[[#This Row],[Amount ex GST]]</f>
        <v>#N/A</v>
      </c>
      <c r="N592" s="161"/>
      <c r="O592" s="162" t="e">
        <f>Table1[[#This Row],[Amount ex GST]]-Table1[[#This Row],[Amount]]</f>
        <v>#N/A</v>
      </c>
    </row>
    <row r="593" spans="1:15" x14ac:dyDescent="0.2">
      <c r="A593" s="132"/>
      <c r="B593" s="137"/>
      <c r="C593" s="120"/>
      <c r="D593" s="121"/>
      <c r="E593" s="114" t="e">
        <f>LOOKUP(D593,Accounts!A:A,Accounts!B:B)</f>
        <v>#N/A</v>
      </c>
      <c r="F593" s="115" t="e">
        <f>LOOKUP(Table1[[#This Row],[Account '#]],Accounts!A:A,Accounts!D:D)</f>
        <v>#N/A</v>
      </c>
      <c r="G593" s="136"/>
      <c r="H593" s="108" t="e">
        <f>IF(Table1[[#This Row],[GST?]],Table1[[#This Row],[Amount inc GST]]-Table1[[#This Row],[Amount inc GST]]/1.15,0)</f>
        <v>#N/A</v>
      </c>
      <c r="I593" s="116" t="e">
        <f>Table1[[#This Row],[Amount inc GST]]-Table1[[#This Row],[GST]]</f>
        <v>#N/A</v>
      </c>
      <c r="J593" s="120"/>
      <c r="K593" s="113">
        <f t="shared" si="9"/>
        <v>0</v>
      </c>
      <c r="L593" s="161"/>
      <c r="M593" s="161" t="e">
        <f>Table1[[#This Row],[Amount ex GST]]</f>
        <v>#N/A</v>
      </c>
      <c r="N593" s="161"/>
      <c r="O593" s="162" t="e">
        <f>Table1[[#This Row],[Amount ex GST]]-Table1[[#This Row],[Amount]]</f>
        <v>#N/A</v>
      </c>
    </row>
    <row r="594" spans="1:15" x14ac:dyDescent="0.2">
      <c r="A594" s="132"/>
      <c r="B594" s="137"/>
      <c r="C594" s="120"/>
      <c r="D594" s="121"/>
      <c r="E594" s="114" t="e">
        <f>LOOKUP(D594,Accounts!A:A,Accounts!B:B)</f>
        <v>#N/A</v>
      </c>
      <c r="F594" s="115" t="e">
        <f>LOOKUP(Table1[[#This Row],[Account '#]],Accounts!A:A,Accounts!D:D)</f>
        <v>#N/A</v>
      </c>
      <c r="G594" s="136"/>
      <c r="H594" s="108" t="e">
        <f>IF(Table1[[#This Row],[GST?]],Table1[[#This Row],[Amount inc GST]]-Table1[[#This Row],[Amount inc GST]]/1.15,0)</f>
        <v>#N/A</v>
      </c>
      <c r="I594" s="116" t="e">
        <f>Table1[[#This Row],[Amount inc GST]]-Table1[[#This Row],[GST]]</f>
        <v>#N/A</v>
      </c>
      <c r="J594" s="120"/>
      <c r="K594" s="113">
        <f t="shared" si="9"/>
        <v>0</v>
      </c>
      <c r="L594" s="161"/>
      <c r="M594" s="161" t="e">
        <f>Table1[[#This Row],[Amount ex GST]]</f>
        <v>#N/A</v>
      </c>
      <c r="N594" s="161"/>
      <c r="O594" s="162" t="e">
        <f>Table1[[#This Row],[Amount ex GST]]-Table1[[#This Row],[Amount]]</f>
        <v>#N/A</v>
      </c>
    </row>
    <row r="595" spans="1:15" x14ac:dyDescent="0.2">
      <c r="A595" s="132"/>
      <c r="B595" s="137"/>
      <c r="C595" s="120"/>
      <c r="D595" s="121"/>
      <c r="E595" s="114" t="e">
        <f>LOOKUP(D595,Accounts!A:A,Accounts!B:B)</f>
        <v>#N/A</v>
      </c>
      <c r="F595" s="115" t="e">
        <f>LOOKUP(Table1[[#This Row],[Account '#]],Accounts!A:A,Accounts!D:D)</f>
        <v>#N/A</v>
      </c>
      <c r="G595" s="136"/>
      <c r="H595" s="108" t="e">
        <f>IF(Table1[[#This Row],[GST?]],Table1[[#This Row],[Amount inc GST]]-Table1[[#This Row],[Amount inc GST]]/1.15,0)</f>
        <v>#N/A</v>
      </c>
      <c r="I595" s="116" t="e">
        <f>Table1[[#This Row],[Amount inc GST]]-Table1[[#This Row],[GST]]</f>
        <v>#N/A</v>
      </c>
      <c r="J595" s="120"/>
      <c r="K595" s="113">
        <f t="shared" si="9"/>
        <v>0</v>
      </c>
      <c r="L595" s="161"/>
      <c r="M595" s="161" t="e">
        <f>Table1[[#This Row],[Amount ex GST]]</f>
        <v>#N/A</v>
      </c>
      <c r="N595" s="161"/>
      <c r="O595" s="162" t="e">
        <f>Table1[[#This Row],[Amount ex GST]]-Table1[[#This Row],[Amount]]</f>
        <v>#N/A</v>
      </c>
    </row>
    <row r="596" spans="1:15" x14ac:dyDescent="0.2">
      <c r="A596" s="132"/>
      <c r="B596" s="137"/>
      <c r="C596" s="120"/>
      <c r="D596" s="121"/>
      <c r="E596" s="114" t="e">
        <f>LOOKUP(D596,Accounts!A:A,Accounts!B:B)</f>
        <v>#N/A</v>
      </c>
      <c r="F596" s="115" t="e">
        <f>LOOKUP(Table1[[#This Row],[Account '#]],Accounts!A:A,Accounts!D:D)</f>
        <v>#N/A</v>
      </c>
      <c r="G596" s="136"/>
      <c r="H596" s="108" t="e">
        <f>IF(Table1[[#This Row],[GST?]],Table1[[#This Row],[Amount inc GST]]-Table1[[#This Row],[Amount inc GST]]/1.15,0)</f>
        <v>#N/A</v>
      </c>
      <c r="I596" s="116" t="e">
        <f>Table1[[#This Row],[Amount inc GST]]-Table1[[#This Row],[GST]]</f>
        <v>#N/A</v>
      </c>
      <c r="J596" s="120"/>
      <c r="K596" s="113">
        <f t="shared" si="9"/>
        <v>0</v>
      </c>
      <c r="L596" s="161"/>
      <c r="M596" s="161" t="e">
        <f>Table1[[#This Row],[Amount ex GST]]</f>
        <v>#N/A</v>
      </c>
      <c r="N596" s="161"/>
      <c r="O596" s="162" t="e">
        <f>Table1[[#This Row],[Amount ex GST]]-Table1[[#This Row],[Amount]]</f>
        <v>#N/A</v>
      </c>
    </row>
    <row r="597" spans="1:15" x14ac:dyDescent="0.2">
      <c r="A597" s="132"/>
      <c r="B597" s="137"/>
      <c r="C597" s="120"/>
      <c r="D597" s="121"/>
      <c r="E597" s="114" t="e">
        <f>LOOKUP(D597,Accounts!A:A,Accounts!B:B)</f>
        <v>#N/A</v>
      </c>
      <c r="F597" s="115" t="e">
        <f>LOOKUP(Table1[[#This Row],[Account '#]],Accounts!A:A,Accounts!D:D)</f>
        <v>#N/A</v>
      </c>
      <c r="G597" s="136"/>
      <c r="H597" s="108" t="e">
        <f>IF(Table1[[#This Row],[GST?]],Table1[[#This Row],[Amount inc GST]]-Table1[[#This Row],[Amount inc GST]]/1.15,0)</f>
        <v>#N/A</v>
      </c>
      <c r="I597" s="116" t="e">
        <f>Table1[[#This Row],[Amount inc GST]]-Table1[[#This Row],[GST]]</f>
        <v>#N/A</v>
      </c>
      <c r="J597" s="120"/>
      <c r="K597" s="113">
        <f t="shared" si="9"/>
        <v>0</v>
      </c>
      <c r="L597" s="161"/>
      <c r="M597" s="161" t="e">
        <f>Table1[[#This Row],[Amount ex GST]]</f>
        <v>#N/A</v>
      </c>
      <c r="N597" s="161"/>
      <c r="O597" s="162" t="e">
        <f>Table1[[#This Row],[Amount ex GST]]-Table1[[#This Row],[Amount]]</f>
        <v>#N/A</v>
      </c>
    </row>
    <row r="598" spans="1:15" x14ac:dyDescent="0.2">
      <c r="A598" s="132"/>
      <c r="B598" s="137"/>
      <c r="C598" s="120"/>
      <c r="D598" s="121"/>
      <c r="E598" s="114" t="e">
        <f>LOOKUP(D598,Accounts!A:A,Accounts!B:B)</f>
        <v>#N/A</v>
      </c>
      <c r="F598" s="115" t="e">
        <f>LOOKUP(Table1[[#This Row],[Account '#]],Accounts!A:A,Accounts!D:D)</f>
        <v>#N/A</v>
      </c>
      <c r="G598" s="136"/>
      <c r="H598" s="108" t="e">
        <f>IF(Table1[[#This Row],[GST?]],Table1[[#This Row],[Amount inc GST]]-Table1[[#This Row],[Amount inc GST]]/1.15,0)</f>
        <v>#N/A</v>
      </c>
      <c r="I598" s="116" t="e">
        <f>Table1[[#This Row],[Amount inc GST]]-Table1[[#This Row],[GST]]</f>
        <v>#N/A</v>
      </c>
      <c r="J598" s="120"/>
      <c r="K598" s="113">
        <f t="shared" si="9"/>
        <v>0</v>
      </c>
      <c r="L598" s="161"/>
      <c r="M598" s="161" t="e">
        <f>Table1[[#This Row],[Amount ex GST]]</f>
        <v>#N/A</v>
      </c>
      <c r="N598" s="161"/>
      <c r="O598" s="162" t="e">
        <f>Table1[[#This Row],[Amount ex GST]]-Table1[[#This Row],[Amount]]</f>
        <v>#N/A</v>
      </c>
    </row>
    <row r="599" spans="1:15" x14ac:dyDescent="0.2">
      <c r="A599" s="132"/>
      <c r="B599" s="137"/>
      <c r="C599" s="120"/>
      <c r="D599" s="121"/>
      <c r="E599" s="114" t="e">
        <f>LOOKUP(D599,Accounts!A:A,Accounts!B:B)</f>
        <v>#N/A</v>
      </c>
      <c r="F599" s="115" t="e">
        <f>LOOKUP(Table1[[#This Row],[Account '#]],Accounts!A:A,Accounts!D:D)</f>
        <v>#N/A</v>
      </c>
      <c r="G599" s="136"/>
      <c r="H599" s="108" t="e">
        <f>IF(Table1[[#This Row],[GST?]],Table1[[#This Row],[Amount inc GST]]-Table1[[#This Row],[Amount inc GST]]/1.15,0)</f>
        <v>#N/A</v>
      </c>
      <c r="I599" s="116" t="e">
        <f>Table1[[#This Row],[Amount inc GST]]-Table1[[#This Row],[GST]]</f>
        <v>#N/A</v>
      </c>
      <c r="J599" s="120"/>
      <c r="K599" s="113">
        <f t="shared" si="9"/>
        <v>0</v>
      </c>
      <c r="L599" s="161"/>
      <c r="M599" s="161" t="e">
        <f>Table1[[#This Row],[Amount ex GST]]</f>
        <v>#N/A</v>
      </c>
      <c r="N599" s="161"/>
      <c r="O599" s="162" t="e">
        <f>Table1[[#This Row],[Amount ex GST]]-Table1[[#This Row],[Amount]]</f>
        <v>#N/A</v>
      </c>
    </row>
    <row r="600" spans="1:15" x14ac:dyDescent="0.2">
      <c r="A600" s="132"/>
      <c r="B600" s="137"/>
      <c r="C600" s="120"/>
      <c r="D600" s="121"/>
      <c r="E600" s="114" t="e">
        <f>LOOKUP(D600,Accounts!A:A,Accounts!B:B)</f>
        <v>#N/A</v>
      </c>
      <c r="F600" s="115" t="e">
        <f>LOOKUP(Table1[[#This Row],[Account '#]],Accounts!A:A,Accounts!D:D)</f>
        <v>#N/A</v>
      </c>
      <c r="G600" s="136"/>
      <c r="H600" s="108" t="e">
        <f>IF(Table1[[#This Row],[GST?]],Table1[[#This Row],[Amount inc GST]]-Table1[[#This Row],[Amount inc GST]]/1.15,0)</f>
        <v>#N/A</v>
      </c>
      <c r="I600" s="116" t="e">
        <f>Table1[[#This Row],[Amount inc GST]]-Table1[[#This Row],[GST]]</f>
        <v>#N/A</v>
      </c>
      <c r="J600" s="120"/>
      <c r="K600" s="113">
        <f t="shared" si="9"/>
        <v>0</v>
      </c>
      <c r="L600" s="161"/>
      <c r="M600" s="161" t="e">
        <f>Table1[[#This Row],[Amount ex GST]]</f>
        <v>#N/A</v>
      </c>
      <c r="N600" s="161"/>
      <c r="O600" s="162" t="e">
        <f>Table1[[#This Row],[Amount ex GST]]-Table1[[#This Row],[Amount]]</f>
        <v>#N/A</v>
      </c>
    </row>
    <row r="601" spans="1:15" x14ac:dyDescent="0.2">
      <c r="A601" s="132"/>
      <c r="B601" s="137"/>
      <c r="C601" s="120"/>
      <c r="D601" s="121"/>
      <c r="E601" s="114" t="e">
        <f>LOOKUP(D601,Accounts!A:A,Accounts!B:B)</f>
        <v>#N/A</v>
      </c>
      <c r="F601" s="115" t="e">
        <f>LOOKUP(Table1[[#This Row],[Account '#]],Accounts!A:A,Accounts!D:D)</f>
        <v>#N/A</v>
      </c>
      <c r="G601" s="136"/>
      <c r="H601" s="108" t="e">
        <f>IF(Table1[[#This Row],[GST?]],Table1[[#This Row],[Amount inc GST]]-Table1[[#This Row],[Amount inc GST]]/1.15,0)</f>
        <v>#N/A</v>
      </c>
      <c r="I601" s="116" t="e">
        <f>Table1[[#This Row],[Amount inc GST]]-Table1[[#This Row],[GST]]</f>
        <v>#N/A</v>
      </c>
      <c r="J601" s="120"/>
      <c r="K601" s="113">
        <f t="shared" si="9"/>
        <v>0</v>
      </c>
      <c r="L601" s="161"/>
      <c r="M601" s="161" t="e">
        <f>Table1[[#This Row],[Amount ex GST]]</f>
        <v>#N/A</v>
      </c>
      <c r="N601" s="161"/>
      <c r="O601" s="162" t="e">
        <f>Table1[[#This Row],[Amount ex GST]]-Table1[[#This Row],[Amount]]</f>
        <v>#N/A</v>
      </c>
    </row>
    <row r="602" spans="1:15" x14ac:dyDescent="0.2">
      <c r="A602" s="132"/>
      <c r="B602" s="137"/>
      <c r="C602" s="120"/>
      <c r="D602" s="121"/>
      <c r="E602" s="114" t="e">
        <f>LOOKUP(D602,Accounts!A:A,Accounts!B:B)</f>
        <v>#N/A</v>
      </c>
      <c r="F602" s="115" t="e">
        <f>LOOKUP(Table1[[#This Row],[Account '#]],Accounts!A:A,Accounts!D:D)</f>
        <v>#N/A</v>
      </c>
      <c r="G602" s="136"/>
      <c r="H602" s="108" t="e">
        <f>IF(Table1[[#This Row],[GST?]],Table1[[#This Row],[Amount inc GST]]-Table1[[#This Row],[Amount inc GST]]/1.15,0)</f>
        <v>#N/A</v>
      </c>
      <c r="I602" s="116" t="e">
        <f>Table1[[#This Row],[Amount inc GST]]-Table1[[#This Row],[GST]]</f>
        <v>#N/A</v>
      </c>
      <c r="J602" s="120"/>
      <c r="K602" s="113">
        <f t="shared" si="9"/>
        <v>0</v>
      </c>
      <c r="L602" s="161"/>
      <c r="M602" s="161" t="e">
        <f>Table1[[#This Row],[Amount ex GST]]</f>
        <v>#N/A</v>
      </c>
      <c r="N602" s="161"/>
      <c r="O602" s="162" t="e">
        <f>Table1[[#This Row],[Amount ex GST]]-Table1[[#This Row],[Amount]]</f>
        <v>#N/A</v>
      </c>
    </row>
    <row r="603" spans="1:15" x14ac:dyDescent="0.2">
      <c r="A603" s="132"/>
      <c r="B603" s="137"/>
      <c r="C603" s="120"/>
      <c r="D603" s="121"/>
      <c r="E603" s="114" t="e">
        <f>LOOKUP(D603,Accounts!A:A,Accounts!B:B)</f>
        <v>#N/A</v>
      </c>
      <c r="F603" s="115" t="e">
        <f>LOOKUP(Table1[[#This Row],[Account '#]],Accounts!A:A,Accounts!D:D)</f>
        <v>#N/A</v>
      </c>
      <c r="G603" s="136"/>
      <c r="H603" s="108" t="e">
        <f>IF(Table1[[#This Row],[GST?]],Table1[[#This Row],[Amount inc GST]]-Table1[[#This Row],[Amount inc GST]]/1.15,0)</f>
        <v>#N/A</v>
      </c>
      <c r="I603" s="116" t="e">
        <f>Table1[[#This Row],[Amount inc GST]]-Table1[[#This Row],[GST]]</f>
        <v>#N/A</v>
      </c>
      <c r="J603" s="120"/>
      <c r="K603" s="113">
        <f t="shared" si="9"/>
        <v>0</v>
      </c>
      <c r="L603" s="161"/>
      <c r="M603" s="161" t="e">
        <f>Table1[[#This Row],[Amount ex GST]]</f>
        <v>#N/A</v>
      </c>
      <c r="N603" s="161"/>
      <c r="O603" s="162" t="e">
        <f>Table1[[#This Row],[Amount ex GST]]-Table1[[#This Row],[Amount]]</f>
        <v>#N/A</v>
      </c>
    </row>
    <row r="604" spans="1:15" x14ac:dyDescent="0.2">
      <c r="A604" s="132"/>
      <c r="B604" s="137"/>
      <c r="C604" s="120"/>
      <c r="D604" s="121"/>
      <c r="E604" s="114" t="e">
        <f>LOOKUP(D604,Accounts!A:A,Accounts!B:B)</f>
        <v>#N/A</v>
      </c>
      <c r="F604" s="115" t="e">
        <f>LOOKUP(Table1[[#This Row],[Account '#]],Accounts!A:A,Accounts!D:D)</f>
        <v>#N/A</v>
      </c>
      <c r="G604" s="136"/>
      <c r="H604" s="108" t="e">
        <f>IF(Table1[[#This Row],[GST?]],Table1[[#This Row],[Amount inc GST]]-Table1[[#This Row],[Amount inc GST]]/1.15,0)</f>
        <v>#N/A</v>
      </c>
      <c r="I604" s="116" t="e">
        <f>Table1[[#This Row],[Amount inc GST]]-Table1[[#This Row],[GST]]</f>
        <v>#N/A</v>
      </c>
      <c r="J604" s="120"/>
      <c r="K604" s="113">
        <f t="shared" si="9"/>
        <v>0</v>
      </c>
      <c r="L604" s="161"/>
      <c r="M604" s="161" t="e">
        <f>Table1[[#This Row],[Amount ex GST]]</f>
        <v>#N/A</v>
      </c>
      <c r="N604" s="161"/>
      <c r="O604" s="162" t="e">
        <f>Table1[[#This Row],[Amount ex GST]]-Table1[[#This Row],[Amount]]</f>
        <v>#N/A</v>
      </c>
    </row>
    <row r="605" spans="1:15" x14ac:dyDescent="0.2">
      <c r="A605" s="132"/>
      <c r="B605" s="137"/>
      <c r="C605" s="120"/>
      <c r="D605" s="121"/>
      <c r="E605" s="114" t="e">
        <f>LOOKUP(D605,Accounts!A:A,Accounts!B:B)</f>
        <v>#N/A</v>
      </c>
      <c r="F605" s="115" t="e">
        <f>LOOKUP(Table1[[#This Row],[Account '#]],Accounts!A:A,Accounts!D:D)</f>
        <v>#N/A</v>
      </c>
      <c r="G605" s="136"/>
      <c r="H605" s="108" t="e">
        <f>IF(Table1[[#This Row],[GST?]],Table1[[#This Row],[Amount inc GST]]-Table1[[#This Row],[Amount inc GST]]/1.15,0)</f>
        <v>#N/A</v>
      </c>
      <c r="I605" s="116" t="e">
        <f>Table1[[#This Row],[Amount inc GST]]-Table1[[#This Row],[GST]]</f>
        <v>#N/A</v>
      </c>
      <c r="J605" s="120"/>
      <c r="K605" s="113">
        <f t="shared" si="9"/>
        <v>0</v>
      </c>
      <c r="L605" s="161"/>
      <c r="M605" s="161" t="e">
        <f>Table1[[#This Row],[Amount ex GST]]</f>
        <v>#N/A</v>
      </c>
      <c r="N605" s="161"/>
      <c r="O605" s="162" t="e">
        <f>Table1[[#This Row],[Amount ex GST]]-Table1[[#This Row],[Amount]]</f>
        <v>#N/A</v>
      </c>
    </row>
    <row r="606" spans="1:15" x14ac:dyDescent="0.2">
      <c r="A606" s="132"/>
      <c r="B606" s="137"/>
      <c r="C606" s="120"/>
      <c r="D606" s="121"/>
      <c r="E606" s="114" t="e">
        <f>LOOKUP(D606,Accounts!A:A,Accounts!B:B)</f>
        <v>#N/A</v>
      </c>
      <c r="F606" s="115" t="e">
        <f>LOOKUP(Table1[[#This Row],[Account '#]],Accounts!A:A,Accounts!D:D)</f>
        <v>#N/A</v>
      </c>
      <c r="G606" s="136"/>
      <c r="H606" s="108" t="e">
        <f>IF(Table1[[#This Row],[GST?]],Table1[[#This Row],[Amount inc GST]]-Table1[[#This Row],[Amount inc GST]]/1.15,0)</f>
        <v>#N/A</v>
      </c>
      <c r="I606" s="116" t="e">
        <f>Table1[[#This Row],[Amount inc GST]]-Table1[[#This Row],[GST]]</f>
        <v>#N/A</v>
      </c>
      <c r="J606" s="120"/>
      <c r="K606" s="113">
        <f t="shared" si="9"/>
        <v>0</v>
      </c>
      <c r="L606" s="161"/>
      <c r="M606" s="161" t="e">
        <f>Table1[[#This Row],[Amount ex GST]]</f>
        <v>#N/A</v>
      </c>
      <c r="N606" s="161"/>
      <c r="O606" s="162" t="e">
        <f>Table1[[#This Row],[Amount ex GST]]-Table1[[#This Row],[Amount]]</f>
        <v>#N/A</v>
      </c>
    </row>
    <row r="607" spans="1:15" x14ac:dyDescent="0.2">
      <c r="A607" s="132"/>
      <c r="B607" s="137"/>
      <c r="C607" s="120"/>
      <c r="D607" s="121"/>
      <c r="E607" s="114" t="e">
        <f>LOOKUP(D607,Accounts!A:A,Accounts!B:B)</f>
        <v>#N/A</v>
      </c>
      <c r="F607" s="115" t="e">
        <f>LOOKUP(Table1[[#This Row],[Account '#]],Accounts!A:A,Accounts!D:D)</f>
        <v>#N/A</v>
      </c>
      <c r="G607" s="136"/>
      <c r="H607" s="108" t="e">
        <f>IF(Table1[[#This Row],[GST?]],Table1[[#This Row],[Amount inc GST]]-Table1[[#This Row],[Amount inc GST]]/1.15,0)</f>
        <v>#N/A</v>
      </c>
      <c r="I607" s="116" t="e">
        <f>Table1[[#This Row],[Amount inc GST]]-Table1[[#This Row],[GST]]</f>
        <v>#N/A</v>
      </c>
      <c r="J607" s="120"/>
      <c r="K607" s="113">
        <f t="shared" si="9"/>
        <v>0</v>
      </c>
      <c r="L607" s="161"/>
      <c r="M607" s="161" t="e">
        <f>Table1[[#This Row],[Amount ex GST]]</f>
        <v>#N/A</v>
      </c>
      <c r="N607" s="161"/>
      <c r="O607" s="162" t="e">
        <f>Table1[[#This Row],[Amount ex GST]]-Table1[[#This Row],[Amount]]</f>
        <v>#N/A</v>
      </c>
    </row>
    <row r="608" spans="1:15" x14ac:dyDescent="0.2">
      <c r="A608" s="132"/>
      <c r="B608" s="137"/>
      <c r="C608" s="120"/>
      <c r="D608" s="121"/>
      <c r="E608" s="114" t="e">
        <f>LOOKUP(D608,Accounts!A:A,Accounts!B:B)</f>
        <v>#N/A</v>
      </c>
      <c r="F608" s="115" t="e">
        <f>LOOKUP(Table1[[#This Row],[Account '#]],Accounts!A:A,Accounts!D:D)</f>
        <v>#N/A</v>
      </c>
      <c r="G608" s="136"/>
      <c r="H608" s="108" t="e">
        <f>IF(Table1[[#This Row],[GST?]],Table1[[#This Row],[Amount inc GST]]-Table1[[#This Row],[Amount inc GST]]/1.15,0)</f>
        <v>#N/A</v>
      </c>
      <c r="I608" s="116" t="e">
        <f>Table1[[#This Row],[Amount inc GST]]-Table1[[#This Row],[GST]]</f>
        <v>#N/A</v>
      </c>
      <c r="J608" s="120"/>
      <c r="K608" s="113">
        <f t="shared" si="9"/>
        <v>0</v>
      </c>
      <c r="L608" s="161"/>
      <c r="M608" s="161" t="e">
        <f>Table1[[#This Row],[Amount ex GST]]</f>
        <v>#N/A</v>
      </c>
      <c r="N608" s="161"/>
      <c r="O608" s="162" t="e">
        <f>Table1[[#This Row],[Amount ex GST]]-Table1[[#This Row],[Amount]]</f>
        <v>#N/A</v>
      </c>
    </row>
    <row r="609" spans="1:15" x14ac:dyDescent="0.2">
      <c r="A609" s="132"/>
      <c r="B609" s="137"/>
      <c r="C609" s="120"/>
      <c r="D609" s="121"/>
      <c r="E609" s="114" t="e">
        <f>LOOKUP(D609,Accounts!A:A,Accounts!B:B)</f>
        <v>#N/A</v>
      </c>
      <c r="F609" s="115" t="e">
        <f>LOOKUP(Table1[[#This Row],[Account '#]],Accounts!A:A,Accounts!D:D)</f>
        <v>#N/A</v>
      </c>
      <c r="G609" s="136"/>
      <c r="H609" s="108" t="e">
        <f>IF(Table1[[#This Row],[GST?]],Table1[[#This Row],[Amount inc GST]]-Table1[[#This Row],[Amount inc GST]]/1.15,0)</f>
        <v>#N/A</v>
      </c>
      <c r="I609" s="116" t="e">
        <f>Table1[[#This Row],[Amount inc GST]]-Table1[[#This Row],[GST]]</f>
        <v>#N/A</v>
      </c>
      <c r="J609" s="120"/>
      <c r="K609" s="113">
        <f t="shared" si="9"/>
        <v>0</v>
      </c>
      <c r="L609" s="161"/>
      <c r="M609" s="161" t="e">
        <f>Table1[[#This Row],[Amount ex GST]]</f>
        <v>#N/A</v>
      </c>
      <c r="N609" s="161"/>
      <c r="O609" s="162" t="e">
        <f>Table1[[#This Row],[Amount ex GST]]-Table1[[#This Row],[Amount]]</f>
        <v>#N/A</v>
      </c>
    </row>
    <row r="610" spans="1:15" x14ac:dyDescent="0.2">
      <c r="A610" s="132"/>
      <c r="B610" s="137"/>
      <c r="C610" s="120"/>
      <c r="D610" s="121"/>
      <c r="E610" s="114" t="e">
        <f>LOOKUP(D610,Accounts!A:A,Accounts!B:B)</f>
        <v>#N/A</v>
      </c>
      <c r="F610" s="115" t="e">
        <f>LOOKUP(Table1[[#This Row],[Account '#]],Accounts!A:A,Accounts!D:D)</f>
        <v>#N/A</v>
      </c>
      <c r="G610" s="136"/>
      <c r="H610" s="108" t="e">
        <f>IF(Table1[[#This Row],[GST?]],Table1[[#This Row],[Amount inc GST]]-Table1[[#This Row],[Amount inc GST]]/1.15,0)</f>
        <v>#N/A</v>
      </c>
      <c r="I610" s="116" t="e">
        <f>Table1[[#This Row],[Amount inc GST]]-Table1[[#This Row],[GST]]</f>
        <v>#N/A</v>
      </c>
      <c r="J610" s="120"/>
      <c r="K610" s="113">
        <f t="shared" si="9"/>
        <v>0</v>
      </c>
      <c r="L610" s="161"/>
      <c r="M610" s="161" t="e">
        <f>Table1[[#This Row],[Amount ex GST]]</f>
        <v>#N/A</v>
      </c>
      <c r="N610" s="161"/>
      <c r="O610" s="162" t="e">
        <f>Table1[[#This Row],[Amount ex GST]]-Table1[[#This Row],[Amount]]</f>
        <v>#N/A</v>
      </c>
    </row>
    <row r="611" spans="1:15" x14ac:dyDescent="0.2">
      <c r="A611" s="132"/>
      <c r="B611" s="137"/>
      <c r="C611" s="120"/>
      <c r="D611" s="121"/>
      <c r="E611" s="114" t="e">
        <f>LOOKUP(D611,Accounts!A:A,Accounts!B:B)</f>
        <v>#N/A</v>
      </c>
      <c r="F611" s="115" t="e">
        <f>LOOKUP(Table1[[#This Row],[Account '#]],Accounts!A:A,Accounts!D:D)</f>
        <v>#N/A</v>
      </c>
      <c r="G611" s="136"/>
      <c r="H611" s="108" t="e">
        <f>IF(Table1[[#This Row],[GST?]],Table1[[#This Row],[Amount inc GST]]-Table1[[#This Row],[Amount inc GST]]/1.15,0)</f>
        <v>#N/A</v>
      </c>
      <c r="I611" s="116" t="e">
        <f>Table1[[#This Row],[Amount inc GST]]-Table1[[#This Row],[GST]]</f>
        <v>#N/A</v>
      </c>
      <c r="J611" s="120"/>
      <c r="K611" s="113">
        <f t="shared" si="9"/>
        <v>0</v>
      </c>
      <c r="L611" s="161"/>
      <c r="M611" s="161" t="e">
        <f>Table1[[#This Row],[Amount ex GST]]</f>
        <v>#N/A</v>
      </c>
      <c r="N611" s="161"/>
      <c r="O611" s="162" t="e">
        <f>Table1[[#This Row],[Amount ex GST]]-Table1[[#This Row],[Amount]]</f>
        <v>#N/A</v>
      </c>
    </row>
    <row r="612" spans="1:15" x14ac:dyDescent="0.2">
      <c r="A612" s="132"/>
      <c r="B612" s="137"/>
      <c r="C612" s="120"/>
      <c r="D612" s="121"/>
      <c r="E612" s="114" t="e">
        <f>LOOKUP(D612,Accounts!A:A,Accounts!B:B)</f>
        <v>#N/A</v>
      </c>
      <c r="F612" s="115" t="e">
        <f>LOOKUP(Table1[[#This Row],[Account '#]],Accounts!A:A,Accounts!D:D)</f>
        <v>#N/A</v>
      </c>
      <c r="G612" s="136"/>
      <c r="H612" s="108" t="e">
        <f>IF(Table1[[#This Row],[GST?]],Table1[[#This Row],[Amount inc GST]]-Table1[[#This Row],[Amount inc GST]]/1.15,0)</f>
        <v>#N/A</v>
      </c>
      <c r="I612" s="116" t="e">
        <f>Table1[[#This Row],[Amount inc GST]]-Table1[[#This Row],[GST]]</f>
        <v>#N/A</v>
      </c>
      <c r="J612" s="120"/>
      <c r="K612" s="113">
        <f t="shared" si="9"/>
        <v>0</v>
      </c>
      <c r="L612" s="161"/>
      <c r="M612" s="161" t="e">
        <f>Table1[[#This Row],[Amount ex GST]]</f>
        <v>#N/A</v>
      </c>
      <c r="N612" s="161"/>
      <c r="O612" s="162" t="e">
        <f>Table1[[#This Row],[Amount ex GST]]-Table1[[#This Row],[Amount]]</f>
        <v>#N/A</v>
      </c>
    </row>
    <row r="613" spans="1:15" x14ac:dyDescent="0.2">
      <c r="A613" s="132"/>
      <c r="B613" s="137"/>
      <c r="C613" s="120"/>
      <c r="D613" s="121"/>
      <c r="E613" s="114" t="e">
        <f>LOOKUP(D613,Accounts!A:A,Accounts!B:B)</f>
        <v>#N/A</v>
      </c>
      <c r="F613" s="115" t="e">
        <f>LOOKUP(Table1[[#This Row],[Account '#]],Accounts!A:A,Accounts!D:D)</f>
        <v>#N/A</v>
      </c>
      <c r="G613" s="136"/>
      <c r="H613" s="108" t="e">
        <f>IF(Table1[[#This Row],[GST?]],Table1[[#This Row],[Amount inc GST]]-Table1[[#This Row],[Amount inc GST]]/1.15,0)</f>
        <v>#N/A</v>
      </c>
      <c r="I613" s="116" t="e">
        <f>Table1[[#This Row],[Amount inc GST]]-Table1[[#This Row],[GST]]</f>
        <v>#N/A</v>
      </c>
      <c r="J613" s="120"/>
      <c r="K613" s="113">
        <f t="shared" si="9"/>
        <v>0</v>
      </c>
      <c r="L613" s="161"/>
      <c r="M613" s="161" t="e">
        <f>Table1[[#This Row],[Amount ex GST]]</f>
        <v>#N/A</v>
      </c>
      <c r="N613" s="161"/>
      <c r="O613" s="162" t="e">
        <f>Table1[[#This Row],[Amount ex GST]]-Table1[[#This Row],[Amount]]</f>
        <v>#N/A</v>
      </c>
    </row>
    <row r="614" spans="1:15" x14ac:dyDescent="0.2">
      <c r="A614" s="132"/>
      <c r="B614" s="137"/>
      <c r="C614" s="120"/>
      <c r="D614" s="121"/>
      <c r="E614" s="114" t="e">
        <f>LOOKUP(D614,Accounts!A:A,Accounts!B:B)</f>
        <v>#N/A</v>
      </c>
      <c r="F614" s="115" t="e">
        <f>LOOKUP(Table1[[#This Row],[Account '#]],Accounts!A:A,Accounts!D:D)</f>
        <v>#N/A</v>
      </c>
      <c r="G614" s="136"/>
      <c r="H614" s="108" t="e">
        <f>IF(Table1[[#This Row],[GST?]],Table1[[#This Row],[Amount inc GST]]-Table1[[#This Row],[Amount inc GST]]/1.15,0)</f>
        <v>#N/A</v>
      </c>
      <c r="I614" s="116" t="e">
        <f>Table1[[#This Row],[Amount inc GST]]-Table1[[#This Row],[GST]]</f>
        <v>#N/A</v>
      </c>
      <c r="J614" s="120"/>
      <c r="K614" s="113">
        <f t="shared" si="9"/>
        <v>0</v>
      </c>
      <c r="L614" s="161"/>
      <c r="M614" s="161" t="e">
        <f>Table1[[#This Row],[Amount ex GST]]</f>
        <v>#N/A</v>
      </c>
      <c r="N614" s="161"/>
      <c r="O614" s="162" t="e">
        <f>Table1[[#This Row],[Amount ex GST]]-Table1[[#This Row],[Amount]]</f>
        <v>#N/A</v>
      </c>
    </row>
    <row r="615" spans="1:15" x14ac:dyDescent="0.2">
      <c r="A615" s="132"/>
      <c r="B615" s="137"/>
      <c r="C615" s="120"/>
      <c r="D615" s="121"/>
      <c r="E615" s="114" t="e">
        <f>LOOKUP(D615,Accounts!A:A,Accounts!B:B)</f>
        <v>#N/A</v>
      </c>
      <c r="F615" s="115" t="e">
        <f>LOOKUP(Table1[[#This Row],[Account '#]],Accounts!A:A,Accounts!D:D)</f>
        <v>#N/A</v>
      </c>
      <c r="G615" s="136"/>
      <c r="H615" s="108" t="e">
        <f>IF(Table1[[#This Row],[GST?]],Table1[[#This Row],[Amount inc GST]]-Table1[[#This Row],[Amount inc GST]]/1.15,0)</f>
        <v>#N/A</v>
      </c>
      <c r="I615" s="116" t="e">
        <f>Table1[[#This Row],[Amount inc GST]]-Table1[[#This Row],[GST]]</f>
        <v>#N/A</v>
      </c>
      <c r="J615" s="120"/>
      <c r="K615" s="113">
        <f t="shared" si="9"/>
        <v>0</v>
      </c>
      <c r="L615" s="161"/>
      <c r="M615" s="161" t="e">
        <f>Table1[[#This Row],[Amount ex GST]]</f>
        <v>#N/A</v>
      </c>
      <c r="N615" s="161"/>
      <c r="O615" s="162" t="e">
        <f>Table1[[#This Row],[Amount ex GST]]-Table1[[#This Row],[Amount]]</f>
        <v>#N/A</v>
      </c>
    </row>
    <row r="616" spans="1:15" x14ac:dyDescent="0.2">
      <c r="A616" s="132"/>
      <c r="B616" s="137"/>
      <c r="C616" s="120"/>
      <c r="D616" s="121"/>
      <c r="E616" s="114" t="e">
        <f>LOOKUP(D616,Accounts!A:A,Accounts!B:B)</f>
        <v>#N/A</v>
      </c>
      <c r="F616" s="115" t="e">
        <f>LOOKUP(Table1[[#This Row],[Account '#]],Accounts!A:A,Accounts!D:D)</f>
        <v>#N/A</v>
      </c>
      <c r="G616" s="136"/>
      <c r="H616" s="108" t="e">
        <f>IF(Table1[[#This Row],[GST?]],Table1[[#This Row],[Amount inc GST]]-Table1[[#This Row],[Amount inc GST]]/1.15,0)</f>
        <v>#N/A</v>
      </c>
      <c r="I616" s="116" t="e">
        <f>Table1[[#This Row],[Amount inc GST]]-Table1[[#This Row],[GST]]</f>
        <v>#N/A</v>
      </c>
      <c r="J616" s="120"/>
      <c r="K616" s="113">
        <f t="shared" si="9"/>
        <v>0</v>
      </c>
      <c r="L616" s="161"/>
      <c r="M616" s="161" t="e">
        <f>Table1[[#This Row],[Amount ex GST]]</f>
        <v>#N/A</v>
      </c>
      <c r="N616" s="161"/>
      <c r="O616" s="162" t="e">
        <f>Table1[[#This Row],[Amount ex GST]]-Table1[[#This Row],[Amount]]</f>
        <v>#N/A</v>
      </c>
    </row>
    <row r="617" spans="1:15" x14ac:dyDescent="0.2">
      <c r="A617" s="143"/>
      <c r="B617" s="144"/>
      <c r="C617" s="145"/>
      <c r="D617" s="146"/>
      <c r="E617" s="147" t="e">
        <f>LOOKUP(D617,Accounts!A:A,Accounts!B:B)</f>
        <v>#N/A</v>
      </c>
      <c r="F617" s="148" t="e">
        <f>LOOKUP(Table1[[#This Row],[Account '#]],Accounts!A:A,Accounts!D:D)</f>
        <v>#N/A</v>
      </c>
      <c r="G617" s="149"/>
      <c r="H617" s="108" t="e">
        <f>IF(Table1[[#This Row],[GST?]],Table1[[#This Row],[Amount inc GST]]-Table1[[#This Row],[Amount inc GST]]/1.15,0)</f>
        <v>#N/A</v>
      </c>
      <c r="I617" s="150" t="e">
        <f>Table1[[#This Row],[Amount inc GST]]-Table1[[#This Row],[GST]]</f>
        <v>#N/A</v>
      </c>
      <c r="J617" s="145"/>
      <c r="K617" s="151">
        <f t="shared" si="9"/>
        <v>0</v>
      </c>
      <c r="L617" s="163"/>
      <c r="M617" s="163" t="e">
        <f>Table1[[#This Row],[Amount ex GST]]</f>
        <v>#N/A</v>
      </c>
      <c r="N617" s="163"/>
      <c r="O617" s="164" t="e">
        <f>Table1[[#This Row],[Amount ex GST]]-Table1[[#This Row],[Amount]]</f>
        <v>#N/A</v>
      </c>
    </row>
    <row r="618" spans="1:15" x14ac:dyDescent="0.2">
      <c r="B618" s="4"/>
      <c r="I618" s="91"/>
      <c r="J618" s="88"/>
      <c r="K618" s="89"/>
    </row>
    <row r="619" spans="1:15" x14ac:dyDescent="0.2">
      <c r="B619" s="4"/>
      <c r="I619" s="91"/>
      <c r="J619" s="88"/>
      <c r="K619" s="89"/>
    </row>
    <row r="620" spans="1:15" x14ac:dyDescent="0.2">
      <c r="B620" s="4"/>
      <c r="I620" s="91"/>
      <c r="J620" s="88"/>
      <c r="K620" s="89"/>
    </row>
    <row r="621" spans="1:15" x14ac:dyDescent="0.2">
      <c r="B621" s="4"/>
      <c r="I621" s="91"/>
      <c r="J621" s="88"/>
      <c r="K621" s="89"/>
    </row>
    <row r="622" spans="1:15" x14ac:dyDescent="0.2">
      <c r="B622" s="4"/>
      <c r="I622" s="91"/>
      <c r="J622" s="88"/>
      <c r="K622" s="89"/>
    </row>
    <row r="623" spans="1:15" x14ac:dyDescent="0.2">
      <c r="B623" s="4"/>
      <c r="I623" s="91"/>
      <c r="J623" s="88"/>
      <c r="K623" s="89"/>
    </row>
    <row r="624" spans="1:15" x14ac:dyDescent="0.2">
      <c r="B624" s="4"/>
      <c r="I624" s="91"/>
      <c r="J624" s="88"/>
      <c r="K624" s="89"/>
    </row>
    <row r="625" spans="2:11" x14ac:dyDescent="0.2">
      <c r="B625" s="4"/>
      <c r="I625" s="91"/>
      <c r="J625" s="88"/>
      <c r="K625" s="89"/>
    </row>
    <row r="626" spans="2:11" x14ac:dyDescent="0.2">
      <c r="B626" s="4"/>
      <c r="I626" s="91"/>
      <c r="J626" s="88"/>
      <c r="K626" s="89"/>
    </row>
    <row r="627" spans="2:11" x14ac:dyDescent="0.2">
      <c r="B627" s="4"/>
      <c r="I627" s="91"/>
      <c r="J627" s="88"/>
      <c r="K627" s="89"/>
    </row>
    <row r="628" spans="2:11" x14ac:dyDescent="0.2">
      <c r="B628" s="4"/>
      <c r="I628" s="91"/>
      <c r="J628" s="88"/>
      <c r="K628" s="89"/>
    </row>
    <row r="629" spans="2:11" x14ac:dyDescent="0.2">
      <c r="B629" s="4"/>
      <c r="I629" s="91"/>
      <c r="J629" s="88"/>
      <c r="K629" s="89"/>
    </row>
    <row r="630" spans="2:11" x14ac:dyDescent="0.2">
      <c r="B630" s="4"/>
      <c r="I630" s="91"/>
      <c r="J630" s="88"/>
      <c r="K630" s="89"/>
    </row>
    <row r="631" spans="2:11" x14ac:dyDescent="0.2">
      <c r="B631" s="4"/>
      <c r="I631" s="91"/>
      <c r="J631" s="88"/>
      <c r="K631" s="89"/>
    </row>
    <row r="632" spans="2:11" x14ac:dyDescent="0.2">
      <c r="B632" s="4"/>
      <c r="I632" s="91"/>
      <c r="J632" s="88"/>
      <c r="K632" s="89"/>
    </row>
    <row r="633" spans="2:11" x14ac:dyDescent="0.2">
      <c r="B633" s="4"/>
      <c r="I633" s="91"/>
      <c r="J633" s="88"/>
      <c r="K633" s="89"/>
    </row>
    <row r="634" spans="2:11" x14ac:dyDescent="0.2">
      <c r="B634" s="4"/>
      <c r="I634" s="91"/>
      <c r="J634" s="88"/>
      <c r="K634" s="89"/>
    </row>
    <row r="635" spans="2:11" x14ac:dyDescent="0.2">
      <c r="B635" s="4"/>
      <c r="I635" s="91"/>
      <c r="J635" s="88"/>
      <c r="K635" s="89"/>
    </row>
    <row r="636" spans="2:11" x14ac:dyDescent="0.2">
      <c r="B636" s="4"/>
      <c r="I636" s="91"/>
      <c r="J636" s="88"/>
      <c r="K636" s="89"/>
    </row>
    <row r="637" spans="2:11" x14ac:dyDescent="0.2">
      <c r="B637" s="4"/>
      <c r="I637" s="91"/>
      <c r="J637" s="88"/>
      <c r="K637" s="89"/>
    </row>
    <row r="638" spans="2:11" x14ac:dyDescent="0.2">
      <c r="B638" s="4"/>
      <c r="I638" s="91"/>
      <c r="J638" s="88"/>
      <c r="K638" s="89"/>
    </row>
    <row r="639" spans="2:11" x14ac:dyDescent="0.2">
      <c r="B639" s="4"/>
      <c r="I639" s="91"/>
      <c r="J639" s="88"/>
      <c r="K639" s="89"/>
    </row>
    <row r="640" spans="2:11" x14ac:dyDescent="0.2">
      <c r="B640" s="4"/>
      <c r="I640" s="91"/>
      <c r="J640" s="88"/>
      <c r="K640" s="89"/>
    </row>
    <row r="641" spans="2:11" x14ac:dyDescent="0.2">
      <c r="B641" s="4"/>
      <c r="I641" s="91"/>
      <c r="J641" s="88"/>
      <c r="K641" s="89"/>
    </row>
    <row r="642" spans="2:11" x14ac:dyDescent="0.2">
      <c r="B642" s="4"/>
      <c r="I642" s="91"/>
      <c r="J642" s="88"/>
      <c r="K642" s="89"/>
    </row>
    <row r="643" spans="2:11" x14ac:dyDescent="0.2">
      <c r="B643" s="4"/>
      <c r="I643" s="91"/>
      <c r="J643" s="88"/>
      <c r="K643" s="89"/>
    </row>
    <row r="644" spans="2:11" x14ac:dyDescent="0.2">
      <c r="B644" s="4"/>
      <c r="I644" s="91"/>
      <c r="J644" s="88"/>
      <c r="K644" s="89"/>
    </row>
    <row r="645" spans="2:11" x14ac:dyDescent="0.2">
      <c r="B645" s="4"/>
      <c r="I645" s="91"/>
      <c r="J645" s="88"/>
      <c r="K645" s="89"/>
    </row>
    <row r="646" spans="2:11" x14ac:dyDescent="0.2">
      <c r="B646" s="4"/>
      <c r="I646" s="91"/>
      <c r="J646" s="88"/>
      <c r="K646" s="89"/>
    </row>
    <row r="647" spans="2:11" x14ac:dyDescent="0.2">
      <c r="B647" s="4"/>
      <c r="I647" s="91"/>
      <c r="J647" s="88"/>
      <c r="K647" s="89"/>
    </row>
    <row r="648" spans="2:11" x14ac:dyDescent="0.2">
      <c r="B648" s="4"/>
      <c r="I648" s="91"/>
      <c r="J648" s="88"/>
      <c r="K648" s="89"/>
    </row>
    <row r="649" spans="2:11" x14ac:dyDescent="0.2">
      <c r="B649" s="4"/>
      <c r="I649" s="91"/>
      <c r="J649" s="88"/>
      <c r="K649" s="89"/>
    </row>
    <row r="650" spans="2:11" x14ac:dyDescent="0.2">
      <c r="B650" s="4"/>
      <c r="I650" s="91"/>
      <c r="J650" s="88"/>
      <c r="K650" s="89"/>
    </row>
    <row r="651" spans="2:11" x14ac:dyDescent="0.2">
      <c r="B651" s="4"/>
      <c r="I651" s="91"/>
      <c r="J651" s="88"/>
      <c r="K651" s="89"/>
    </row>
    <row r="652" spans="2:11" x14ac:dyDescent="0.2">
      <c r="B652" s="4"/>
      <c r="I652" s="91"/>
      <c r="J652" s="88"/>
      <c r="K652" s="89"/>
    </row>
    <row r="653" spans="2:11" x14ac:dyDescent="0.2">
      <c r="B653" s="4"/>
      <c r="I653" s="91"/>
      <c r="J653" s="88"/>
      <c r="K653" s="89"/>
    </row>
    <row r="654" spans="2:11" x14ac:dyDescent="0.2">
      <c r="B654" s="4"/>
      <c r="I654" s="91"/>
      <c r="J654" s="88"/>
      <c r="K654" s="89"/>
    </row>
    <row r="655" spans="2:11" x14ac:dyDescent="0.2">
      <c r="B655" s="4"/>
      <c r="I655" s="91"/>
      <c r="J655" s="88"/>
      <c r="K655" s="89"/>
    </row>
    <row r="656" spans="2:11" x14ac:dyDescent="0.2">
      <c r="B656" s="4"/>
      <c r="I656" s="91"/>
      <c r="J656" s="88"/>
      <c r="K656" s="89"/>
    </row>
    <row r="657" spans="2:11" x14ac:dyDescent="0.2">
      <c r="B657" s="4"/>
      <c r="I657" s="91"/>
      <c r="J657" s="88"/>
      <c r="K657" s="89"/>
    </row>
    <row r="658" spans="2:11" x14ac:dyDescent="0.2">
      <c r="B658" s="4"/>
      <c r="I658" s="91"/>
      <c r="J658" s="88"/>
      <c r="K658" s="89"/>
    </row>
    <row r="659" spans="2:11" x14ac:dyDescent="0.2">
      <c r="B659" s="4"/>
      <c r="I659" s="91"/>
      <c r="J659" s="88"/>
      <c r="K659" s="89"/>
    </row>
    <row r="660" spans="2:11" x14ac:dyDescent="0.2">
      <c r="B660" s="4"/>
      <c r="I660" s="91"/>
      <c r="J660" s="88"/>
      <c r="K660" s="89"/>
    </row>
    <row r="661" spans="2:11" x14ac:dyDescent="0.2">
      <c r="B661" s="4"/>
      <c r="I661" s="91"/>
      <c r="J661" s="88"/>
      <c r="K661" s="89"/>
    </row>
    <row r="662" spans="2:11" x14ac:dyDescent="0.2">
      <c r="B662" s="4"/>
      <c r="I662" s="91"/>
      <c r="J662" s="88"/>
      <c r="K662" s="89"/>
    </row>
    <row r="663" spans="2:11" x14ac:dyDescent="0.2">
      <c r="B663" s="4"/>
      <c r="I663" s="91"/>
      <c r="J663" s="88"/>
      <c r="K663" s="89"/>
    </row>
    <row r="664" spans="2:11" x14ac:dyDescent="0.2">
      <c r="B664" s="4"/>
      <c r="I664" s="91"/>
      <c r="J664" s="88"/>
      <c r="K664" s="89"/>
    </row>
    <row r="665" spans="2:11" x14ac:dyDescent="0.2">
      <c r="B665" s="4"/>
      <c r="I665" s="91"/>
      <c r="J665" s="88"/>
      <c r="K665" s="89"/>
    </row>
    <row r="666" spans="2:11" x14ac:dyDescent="0.2">
      <c r="B666" s="4"/>
      <c r="I666" s="91"/>
      <c r="J666" s="88"/>
      <c r="K666" s="89"/>
    </row>
    <row r="667" spans="2:11" x14ac:dyDescent="0.2">
      <c r="B667" s="4"/>
      <c r="I667" s="91"/>
      <c r="J667" s="88"/>
      <c r="K667" s="89"/>
    </row>
    <row r="668" spans="2:11" x14ac:dyDescent="0.2">
      <c r="B668" s="4"/>
      <c r="I668" s="91"/>
      <c r="J668" s="88"/>
      <c r="K668" s="89"/>
    </row>
    <row r="669" spans="2:11" x14ac:dyDescent="0.2">
      <c r="B669" s="4"/>
      <c r="I669" s="91"/>
      <c r="J669" s="88"/>
      <c r="K669" s="89"/>
    </row>
    <row r="670" spans="2:11" x14ac:dyDescent="0.2">
      <c r="B670" s="4"/>
      <c r="I670" s="91"/>
      <c r="J670" s="88"/>
      <c r="K670" s="89"/>
    </row>
    <row r="671" spans="2:11" x14ac:dyDescent="0.2">
      <c r="B671" s="4"/>
      <c r="I671" s="91"/>
      <c r="J671" s="88"/>
      <c r="K671" s="89"/>
    </row>
    <row r="672" spans="2:11" x14ac:dyDescent="0.2">
      <c r="B672" s="4"/>
      <c r="I672" s="91"/>
      <c r="J672" s="88"/>
      <c r="K672" s="89"/>
    </row>
    <row r="673" spans="2:11" x14ac:dyDescent="0.2">
      <c r="B673" s="4"/>
      <c r="I673" s="91"/>
      <c r="J673" s="88"/>
      <c r="K673" s="89"/>
    </row>
    <row r="674" spans="2:11" x14ac:dyDescent="0.2">
      <c r="B674" s="4"/>
      <c r="I674" s="91"/>
      <c r="J674" s="88"/>
      <c r="K674" s="89"/>
    </row>
    <row r="675" spans="2:11" x14ac:dyDescent="0.2">
      <c r="B675" s="4"/>
      <c r="I675" s="91"/>
      <c r="J675" s="88"/>
      <c r="K675" s="89"/>
    </row>
    <row r="676" spans="2:11" x14ac:dyDescent="0.2">
      <c r="B676" s="4"/>
      <c r="I676" s="91"/>
      <c r="J676" s="88"/>
      <c r="K676" s="89"/>
    </row>
    <row r="677" spans="2:11" x14ac:dyDescent="0.2">
      <c r="B677" s="4"/>
      <c r="I677" s="91"/>
      <c r="J677" s="88"/>
      <c r="K677" s="89"/>
    </row>
    <row r="678" spans="2:11" x14ac:dyDescent="0.2">
      <c r="B678" s="4"/>
      <c r="I678" s="91"/>
      <c r="J678" s="88"/>
      <c r="K678" s="89"/>
    </row>
    <row r="679" spans="2:11" x14ac:dyDescent="0.2">
      <c r="B679" s="4"/>
      <c r="I679" s="91"/>
      <c r="J679" s="88"/>
      <c r="K679" s="89"/>
    </row>
    <row r="680" spans="2:11" x14ac:dyDescent="0.2">
      <c r="B680" s="4"/>
      <c r="I680" s="91"/>
      <c r="J680" s="88"/>
      <c r="K680" s="89"/>
    </row>
    <row r="681" spans="2:11" x14ac:dyDescent="0.2">
      <c r="B681" s="4"/>
      <c r="I681" s="91"/>
      <c r="J681" s="88"/>
      <c r="K681" s="89"/>
    </row>
    <row r="682" spans="2:11" x14ac:dyDescent="0.2">
      <c r="B682" s="4"/>
      <c r="I682" s="91"/>
      <c r="J682" s="88"/>
      <c r="K682" s="89"/>
    </row>
    <row r="683" spans="2:11" x14ac:dyDescent="0.2">
      <c r="B683" s="4"/>
      <c r="I683" s="91"/>
      <c r="J683" s="88"/>
      <c r="K683" s="89"/>
    </row>
    <row r="684" spans="2:11" x14ac:dyDescent="0.2">
      <c r="B684" s="4"/>
      <c r="I684" s="91"/>
      <c r="J684" s="88"/>
      <c r="K684" s="89"/>
    </row>
    <row r="685" spans="2:11" x14ac:dyDescent="0.2">
      <c r="B685" s="4"/>
      <c r="I685" s="91"/>
      <c r="J685" s="88"/>
      <c r="K685" s="89"/>
    </row>
    <row r="686" spans="2:11" x14ac:dyDescent="0.2">
      <c r="B686" s="4"/>
      <c r="I686" s="91"/>
      <c r="J686" s="88"/>
      <c r="K686" s="89"/>
    </row>
    <row r="687" spans="2:11" x14ac:dyDescent="0.2">
      <c r="B687" s="4"/>
      <c r="I687" s="91"/>
      <c r="J687" s="88"/>
      <c r="K687" s="89"/>
    </row>
    <row r="688" spans="2:11" x14ac:dyDescent="0.2">
      <c r="B688" s="4"/>
      <c r="I688" s="91"/>
      <c r="J688" s="88"/>
      <c r="K688" s="89"/>
    </row>
    <row r="689" spans="2:11" x14ac:dyDescent="0.2">
      <c r="B689" s="4"/>
      <c r="I689" s="91"/>
      <c r="J689" s="88"/>
      <c r="K689" s="89"/>
    </row>
    <row r="690" spans="2:11" x14ac:dyDescent="0.2">
      <c r="B690" s="4"/>
      <c r="I690" s="91"/>
      <c r="J690" s="88"/>
      <c r="K690" s="89"/>
    </row>
    <row r="691" spans="2:11" x14ac:dyDescent="0.2">
      <c r="B691" s="4"/>
      <c r="I691" s="91"/>
      <c r="J691" s="88"/>
      <c r="K691" s="89"/>
    </row>
    <row r="692" spans="2:11" x14ac:dyDescent="0.2">
      <c r="B692" s="4"/>
      <c r="I692" s="91"/>
      <c r="J692" s="88"/>
      <c r="K692" s="89"/>
    </row>
    <row r="693" spans="2:11" x14ac:dyDescent="0.2">
      <c r="B693" s="4"/>
      <c r="I693" s="91"/>
      <c r="J693" s="88"/>
      <c r="K693" s="89"/>
    </row>
    <row r="694" spans="2:11" x14ac:dyDescent="0.2">
      <c r="B694" s="4"/>
      <c r="I694" s="91"/>
      <c r="J694" s="88"/>
      <c r="K694" s="89"/>
    </row>
    <row r="695" spans="2:11" x14ac:dyDescent="0.2">
      <c r="B695" s="4"/>
      <c r="I695" s="91"/>
      <c r="J695" s="88"/>
      <c r="K695" s="89"/>
    </row>
    <row r="696" spans="2:11" x14ac:dyDescent="0.2">
      <c r="B696" s="4"/>
      <c r="I696" s="91"/>
      <c r="J696" s="88"/>
      <c r="K696" s="89"/>
    </row>
    <row r="697" spans="2:11" x14ac:dyDescent="0.2">
      <c r="B697" s="4"/>
      <c r="I697" s="91"/>
      <c r="J697" s="88"/>
      <c r="K697" s="89"/>
    </row>
    <row r="698" spans="2:11" x14ac:dyDescent="0.2">
      <c r="B698" s="4"/>
      <c r="I698" s="91"/>
      <c r="J698" s="88"/>
      <c r="K698" s="89"/>
    </row>
    <row r="699" spans="2:11" x14ac:dyDescent="0.2">
      <c r="B699" s="4"/>
      <c r="I699" s="91"/>
      <c r="J699" s="88"/>
      <c r="K699" s="89"/>
    </row>
    <row r="700" spans="2:11" x14ac:dyDescent="0.2">
      <c r="B700" s="4"/>
      <c r="I700" s="91"/>
      <c r="J700" s="88"/>
      <c r="K700" s="89"/>
    </row>
    <row r="701" spans="2:11" x14ac:dyDescent="0.2">
      <c r="B701" s="4"/>
      <c r="I701" s="91"/>
      <c r="J701" s="88"/>
      <c r="K701" s="89"/>
    </row>
    <row r="702" spans="2:11" x14ac:dyDescent="0.2">
      <c r="B702" s="4"/>
      <c r="I702" s="91"/>
      <c r="J702" s="88"/>
      <c r="K702" s="89"/>
    </row>
    <row r="703" spans="2:11" x14ac:dyDescent="0.2">
      <c r="B703" s="4"/>
      <c r="I703" s="91"/>
      <c r="J703" s="88"/>
      <c r="K703" s="89"/>
    </row>
    <row r="704" spans="2:11" x14ac:dyDescent="0.2">
      <c r="B704" s="4"/>
      <c r="I704" s="91"/>
      <c r="J704" s="88"/>
      <c r="K704" s="89"/>
    </row>
    <row r="705" spans="2:11" x14ac:dyDescent="0.2">
      <c r="B705" s="4"/>
      <c r="I705" s="91"/>
      <c r="J705" s="88"/>
      <c r="K705" s="89"/>
    </row>
    <row r="706" spans="2:11" x14ac:dyDescent="0.2">
      <c r="B706" s="4"/>
      <c r="I706" s="91"/>
      <c r="J706" s="88"/>
      <c r="K706" s="89"/>
    </row>
    <row r="707" spans="2:11" x14ac:dyDescent="0.2">
      <c r="B707" s="4"/>
      <c r="I707" s="91"/>
      <c r="J707" s="88"/>
      <c r="K707" s="89"/>
    </row>
    <row r="708" spans="2:11" x14ac:dyDescent="0.2">
      <c r="B708" s="4"/>
      <c r="I708" s="91"/>
      <c r="J708" s="88"/>
      <c r="K708" s="89"/>
    </row>
    <row r="709" spans="2:11" x14ac:dyDescent="0.2">
      <c r="B709" s="4"/>
      <c r="I709" s="91"/>
      <c r="J709" s="88"/>
      <c r="K709" s="89"/>
    </row>
    <row r="710" spans="2:11" x14ac:dyDescent="0.2">
      <c r="B710" s="4"/>
      <c r="I710" s="91"/>
      <c r="J710" s="88"/>
      <c r="K710" s="89"/>
    </row>
    <row r="711" spans="2:11" x14ac:dyDescent="0.2">
      <c r="B711" s="4"/>
      <c r="I711" s="91"/>
      <c r="J711" s="88"/>
      <c r="K711" s="89"/>
    </row>
    <row r="712" spans="2:11" x14ac:dyDescent="0.2">
      <c r="B712" s="4"/>
      <c r="I712" s="91"/>
      <c r="J712" s="88"/>
      <c r="K712" s="89"/>
    </row>
    <row r="713" spans="2:11" x14ac:dyDescent="0.2">
      <c r="B713" s="4"/>
      <c r="I713" s="91"/>
      <c r="J713" s="88"/>
      <c r="K713" s="89"/>
    </row>
    <row r="714" spans="2:11" x14ac:dyDescent="0.2">
      <c r="B714" s="4"/>
      <c r="I714" s="91"/>
      <c r="J714" s="88"/>
      <c r="K714" s="89"/>
    </row>
    <row r="715" spans="2:11" x14ac:dyDescent="0.2">
      <c r="B715" s="4"/>
      <c r="I715" s="91"/>
      <c r="J715" s="88"/>
      <c r="K715" s="89"/>
    </row>
    <row r="716" spans="2:11" x14ac:dyDescent="0.2">
      <c r="B716" s="4"/>
      <c r="I716" s="91"/>
      <c r="J716" s="88"/>
      <c r="K716" s="89"/>
    </row>
    <row r="717" spans="2:11" x14ac:dyDescent="0.2">
      <c r="B717" s="4"/>
      <c r="I717" s="91"/>
      <c r="J717" s="88"/>
      <c r="K717" s="89"/>
    </row>
    <row r="718" spans="2:11" x14ac:dyDescent="0.2">
      <c r="B718" s="4"/>
      <c r="I718" s="91"/>
      <c r="J718" s="88"/>
      <c r="K718" s="89"/>
    </row>
    <row r="719" spans="2:11" x14ac:dyDescent="0.2">
      <c r="B719" s="4"/>
      <c r="I719" s="91"/>
      <c r="J719" s="88"/>
      <c r="K719" s="89"/>
    </row>
    <row r="720" spans="2:11" x14ac:dyDescent="0.2">
      <c r="B720" s="4"/>
      <c r="I720" s="91"/>
      <c r="J720" s="88"/>
      <c r="K720" s="89"/>
    </row>
    <row r="721" spans="2:11" x14ac:dyDescent="0.2">
      <c r="B721" s="4"/>
      <c r="I721" s="91"/>
      <c r="J721" s="88"/>
      <c r="K721" s="89"/>
    </row>
    <row r="722" spans="2:11" x14ac:dyDescent="0.2">
      <c r="B722" s="4"/>
      <c r="I722" s="91"/>
      <c r="J722" s="88"/>
      <c r="K722" s="89"/>
    </row>
    <row r="723" spans="2:11" x14ac:dyDescent="0.2">
      <c r="B723" s="4"/>
      <c r="I723" s="91"/>
      <c r="J723" s="88"/>
      <c r="K723" s="89"/>
    </row>
    <row r="724" spans="2:11" x14ac:dyDescent="0.2">
      <c r="B724" s="4"/>
      <c r="I724" s="91"/>
      <c r="J724" s="88"/>
      <c r="K724" s="89"/>
    </row>
    <row r="725" spans="2:11" x14ac:dyDescent="0.2">
      <c r="B725" s="4"/>
      <c r="I725" s="91"/>
      <c r="J725" s="88"/>
      <c r="K725" s="89"/>
    </row>
    <row r="726" spans="2:11" x14ac:dyDescent="0.2">
      <c r="B726" s="4"/>
      <c r="I726" s="91"/>
      <c r="J726" s="88"/>
      <c r="K726" s="89"/>
    </row>
    <row r="727" spans="2:11" x14ac:dyDescent="0.2">
      <c r="B727" s="4"/>
      <c r="I727" s="91"/>
      <c r="J727" s="88"/>
      <c r="K727" s="89"/>
    </row>
    <row r="728" spans="2:11" x14ac:dyDescent="0.2">
      <c r="B728" s="4"/>
      <c r="I728" s="91"/>
      <c r="J728" s="88"/>
      <c r="K728" s="89"/>
    </row>
    <row r="729" spans="2:11" x14ac:dyDescent="0.2">
      <c r="B729" s="4"/>
      <c r="I729" s="91"/>
      <c r="J729" s="88"/>
      <c r="K729" s="89"/>
    </row>
    <row r="730" spans="2:11" x14ac:dyDescent="0.2">
      <c r="B730" s="4"/>
      <c r="I730" s="91"/>
      <c r="J730" s="88"/>
      <c r="K730" s="89"/>
    </row>
    <row r="731" spans="2:11" x14ac:dyDescent="0.2">
      <c r="B731" s="4"/>
      <c r="I731" s="91"/>
      <c r="J731" s="88"/>
      <c r="K731" s="89"/>
    </row>
    <row r="732" spans="2:11" x14ac:dyDescent="0.2">
      <c r="B732" s="4"/>
      <c r="I732" s="91"/>
      <c r="J732" s="88"/>
      <c r="K732" s="89"/>
    </row>
    <row r="733" spans="2:11" x14ac:dyDescent="0.2">
      <c r="B733" s="4"/>
      <c r="I733" s="91"/>
      <c r="J733" s="88"/>
      <c r="K733" s="89"/>
    </row>
    <row r="734" spans="2:11" x14ac:dyDescent="0.2">
      <c r="B734" s="4"/>
      <c r="I734" s="91"/>
      <c r="J734" s="88"/>
      <c r="K734" s="89"/>
    </row>
    <row r="735" spans="2:11" x14ac:dyDescent="0.2">
      <c r="B735" s="4"/>
      <c r="I735" s="91"/>
      <c r="J735" s="88"/>
      <c r="K735" s="89"/>
    </row>
    <row r="736" spans="2:11" x14ac:dyDescent="0.2">
      <c r="B736" s="4"/>
      <c r="I736" s="91"/>
      <c r="J736" s="88"/>
      <c r="K736" s="89"/>
    </row>
    <row r="737" spans="2:11" x14ac:dyDescent="0.2">
      <c r="B737" s="4"/>
      <c r="I737" s="91"/>
      <c r="J737" s="88"/>
      <c r="K737" s="89"/>
    </row>
    <row r="738" spans="2:11" x14ac:dyDescent="0.2">
      <c r="B738" s="4"/>
      <c r="I738" s="91"/>
      <c r="J738" s="88"/>
      <c r="K738" s="89"/>
    </row>
    <row r="739" spans="2:11" x14ac:dyDescent="0.2">
      <c r="B739" s="4"/>
      <c r="I739" s="91"/>
      <c r="J739" s="88"/>
      <c r="K739" s="89"/>
    </row>
    <row r="740" spans="2:11" x14ac:dyDescent="0.2">
      <c r="B740" s="4"/>
      <c r="I740" s="91"/>
      <c r="J740" s="88"/>
      <c r="K740" s="89"/>
    </row>
    <row r="741" spans="2:11" x14ac:dyDescent="0.2">
      <c r="B741" s="4"/>
      <c r="I741" s="91"/>
      <c r="J741" s="88"/>
      <c r="K741" s="89"/>
    </row>
    <row r="742" spans="2:11" x14ac:dyDescent="0.2">
      <c r="B742" s="4"/>
      <c r="I742" s="91"/>
      <c r="J742" s="88"/>
      <c r="K742" s="89"/>
    </row>
    <row r="743" spans="2:11" x14ac:dyDescent="0.2">
      <c r="B743" s="4"/>
      <c r="I743" s="91"/>
      <c r="J743" s="88"/>
      <c r="K743" s="89"/>
    </row>
    <row r="744" spans="2:11" x14ac:dyDescent="0.2">
      <c r="B744" s="4"/>
      <c r="I744" s="91"/>
      <c r="J744" s="88"/>
      <c r="K744" s="89"/>
    </row>
    <row r="745" spans="2:11" x14ac:dyDescent="0.2">
      <c r="B745" s="4"/>
      <c r="I745" s="91"/>
      <c r="J745" s="88"/>
      <c r="K745" s="89"/>
    </row>
    <row r="746" spans="2:11" x14ac:dyDescent="0.2">
      <c r="B746" s="4"/>
      <c r="I746" s="91"/>
      <c r="J746" s="88"/>
      <c r="K746" s="89"/>
    </row>
    <row r="747" spans="2:11" x14ac:dyDescent="0.2">
      <c r="B747" s="4"/>
      <c r="I747" s="91"/>
      <c r="J747" s="88"/>
      <c r="K747" s="89"/>
    </row>
    <row r="748" spans="2:11" x14ac:dyDescent="0.2">
      <c r="B748" s="4"/>
      <c r="I748" s="91"/>
      <c r="J748" s="88"/>
      <c r="K748" s="89"/>
    </row>
    <row r="749" spans="2:11" x14ac:dyDescent="0.2">
      <c r="B749" s="4"/>
      <c r="I749" s="91"/>
      <c r="J749" s="88"/>
      <c r="K749" s="89"/>
    </row>
    <row r="750" spans="2:11" x14ac:dyDescent="0.2">
      <c r="B750" s="4"/>
      <c r="I750" s="91"/>
      <c r="J750" s="88"/>
      <c r="K750" s="89"/>
    </row>
    <row r="751" spans="2:11" x14ac:dyDescent="0.2">
      <c r="B751" s="4"/>
      <c r="I751" s="91"/>
      <c r="J751" s="88"/>
      <c r="K751" s="89"/>
    </row>
    <row r="752" spans="2:11" x14ac:dyDescent="0.2">
      <c r="B752" s="4"/>
      <c r="I752" s="91"/>
      <c r="J752" s="88"/>
      <c r="K752" s="89"/>
    </row>
    <row r="753" spans="2:11" x14ac:dyDescent="0.2">
      <c r="B753" s="4"/>
      <c r="I753" s="91"/>
      <c r="J753" s="88"/>
      <c r="K753" s="89"/>
    </row>
    <row r="754" spans="2:11" x14ac:dyDescent="0.2">
      <c r="B754" s="4"/>
      <c r="I754" s="91"/>
      <c r="J754" s="88"/>
      <c r="K754" s="89"/>
    </row>
    <row r="755" spans="2:11" x14ac:dyDescent="0.2">
      <c r="B755" s="4"/>
      <c r="I755" s="91"/>
      <c r="J755" s="88"/>
      <c r="K755" s="89"/>
    </row>
    <row r="756" spans="2:11" x14ac:dyDescent="0.2">
      <c r="B756" s="4"/>
      <c r="I756" s="91"/>
      <c r="J756" s="88"/>
      <c r="K756" s="89"/>
    </row>
    <row r="757" spans="2:11" x14ac:dyDescent="0.2">
      <c r="B757" s="4"/>
      <c r="I757" s="91"/>
      <c r="J757" s="88"/>
      <c r="K757" s="89"/>
    </row>
    <row r="758" spans="2:11" x14ac:dyDescent="0.2">
      <c r="B758" s="4"/>
      <c r="I758" s="91"/>
      <c r="J758" s="88"/>
      <c r="K758" s="89"/>
    </row>
    <row r="759" spans="2:11" x14ac:dyDescent="0.2">
      <c r="B759" s="4"/>
      <c r="I759" s="91"/>
      <c r="J759" s="88"/>
      <c r="K759" s="89"/>
    </row>
    <row r="760" spans="2:11" x14ac:dyDescent="0.2">
      <c r="B760" s="4"/>
      <c r="I760" s="91"/>
      <c r="J760" s="88"/>
      <c r="K760" s="89"/>
    </row>
    <row r="761" spans="2:11" x14ac:dyDescent="0.2">
      <c r="B761" s="4"/>
      <c r="I761" s="91"/>
      <c r="J761" s="88"/>
      <c r="K761" s="89"/>
    </row>
    <row r="762" spans="2:11" x14ac:dyDescent="0.2">
      <c r="B762" s="4"/>
      <c r="I762" s="91"/>
      <c r="J762" s="88"/>
      <c r="K762" s="89"/>
    </row>
    <row r="763" spans="2:11" x14ac:dyDescent="0.2">
      <c r="B763" s="4"/>
      <c r="I763" s="91"/>
      <c r="J763" s="88"/>
      <c r="K763" s="89"/>
    </row>
    <row r="764" spans="2:11" x14ac:dyDescent="0.2">
      <c r="B764" s="4"/>
      <c r="I764" s="91"/>
      <c r="J764" s="88"/>
      <c r="K764" s="89"/>
    </row>
    <row r="765" spans="2:11" x14ac:dyDescent="0.2">
      <c r="B765" s="4"/>
      <c r="I765" s="91"/>
      <c r="J765" s="88"/>
      <c r="K765" s="89"/>
    </row>
    <row r="766" spans="2:11" x14ac:dyDescent="0.2">
      <c r="B766" s="4"/>
      <c r="I766" s="91"/>
      <c r="J766" s="88"/>
      <c r="K766" s="89"/>
    </row>
    <row r="767" spans="2:11" x14ac:dyDescent="0.2">
      <c r="B767" s="4"/>
      <c r="I767" s="91"/>
      <c r="J767" s="88"/>
      <c r="K767" s="89"/>
    </row>
    <row r="768" spans="2:11" x14ac:dyDescent="0.2">
      <c r="B768" s="4"/>
      <c r="I768" s="91"/>
      <c r="J768" s="88"/>
      <c r="K768" s="89"/>
    </row>
    <row r="769" spans="2:11" x14ac:dyDescent="0.2">
      <c r="B769" s="4"/>
      <c r="I769" s="91"/>
      <c r="J769" s="88"/>
      <c r="K769" s="89"/>
    </row>
    <row r="770" spans="2:11" x14ac:dyDescent="0.2">
      <c r="B770" s="4"/>
      <c r="I770" s="91"/>
      <c r="J770" s="88"/>
      <c r="K770" s="89"/>
    </row>
    <row r="771" spans="2:11" x14ac:dyDescent="0.2">
      <c r="B771" s="4"/>
      <c r="I771" s="91"/>
      <c r="J771" s="88"/>
      <c r="K771" s="89"/>
    </row>
    <row r="772" spans="2:11" x14ac:dyDescent="0.2">
      <c r="B772" s="4"/>
      <c r="I772" s="91"/>
      <c r="J772" s="88"/>
      <c r="K772" s="89"/>
    </row>
    <row r="773" spans="2:11" x14ac:dyDescent="0.2">
      <c r="B773" s="4"/>
      <c r="I773" s="91"/>
      <c r="J773" s="88"/>
      <c r="K773" s="89"/>
    </row>
    <row r="774" spans="2:11" x14ac:dyDescent="0.2">
      <c r="B774" s="4"/>
      <c r="I774" s="91"/>
      <c r="J774" s="88"/>
      <c r="K774" s="89"/>
    </row>
    <row r="775" spans="2:11" x14ac:dyDescent="0.2">
      <c r="B775" s="4"/>
      <c r="I775" s="91"/>
      <c r="J775" s="88"/>
      <c r="K775" s="89"/>
    </row>
    <row r="776" spans="2:11" x14ac:dyDescent="0.2">
      <c r="B776" s="4"/>
      <c r="I776" s="91"/>
      <c r="J776" s="88"/>
      <c r="K776" s="89"/>
    </row>
    <row r="777" spans="2:11" x14ac:dyDescent="0.2">
      <c r="B777" s="4"/>
      <c r="I777" s="91"/>
      <c r="J777" s="88"/>
      <c r="K777" s="89"/>
    </row>
    <row r="778" spans="2:11" x14ac:dyDescent="0.2">
      <c r="B778" s="4"/>
      <c r="I778" s="91"/>
      <c r="J778" s="88"/>
      <c r="K778" s="89"/>
    </row>
    <row r="779" spans="2:11" x14ac:dyDescent="0.2">
      <c r="B779" s="4"/>
      <c r="I779" s="91"/>
      <c r="J779" s="88"/>
      <c r="K779" s="89"/>
    </row>
    <row r="780" spans="2:11" x14ac:dyDescent="0.2">
      <c r="B780" s="4"/>
      <c r="I780" s="91"/>
      <c r="J780" s="88"/>
      <c r="K780" s="89"/>
    </row>
    <row r="781" spans="2:11" x14ac:dyDescent="0.2">
      <c r="B781" s="4"/>
      <c r="I781" s="91"/>
      <c r="J781" s="88"/>
      <c r="K781" s="89"/>
    </row>
    <row r="782" spans="2:11" x14ac:dyDescent="0.2">
      <c r="B782" s="4"/>
      <c r="I782" s="91"/>
      <c r="J782" s="88"/>
      <c r="K782" s="89"/>
    </row>
    <row r="783" spans="2:11" x14ac:dyDescent="0.2">
      <c r="B783" s="4"/>
      <c r="I783" s="91"/>
      <c r="J783" s="88"/>
      <c r="K783" s="89"/>
    </row>
    <row r="784" spans="2:11" x14ac:dyDescent="0.2">
      <c r="B784" s="4"/>
      <c r="I784" s="91"/>
      <c r="J784" s="88"/>
      <c r="K784" s="89"/>
    </row>
    <row r="785" spans="2:11" x14ac:dyDescent="0.2">
      <c r="B785" s="4"/>
      <c r="I785" s="91"/>
      <c r="J785" s="88"/>
      <c r="K785" s="89"/>
    </row>
    <row r="786" spans="2:11" x14ac:dyDescent="0.2">
      <c r="B786" s="4"/>
      <c r="I786" s="91"/>
      <c r="J786" s="88"/>
      <c r="K786" s="89"/>
    </row>
    <row r="787" spans="2:11" x14ac:dyDescent="0.2">
      <c r="B787" s="4"/>
      <c r="I787" s="91"/>
      <c r="J787" s="88"/>
      <c r="K787" s="89"/>
    </row>
    <row r="788" spans="2:11" x14ac:dyDescent="0.2">
      <c r="B788" s="4"/>
      <c r="I788" s="91"/>
      <c r="J788" s="88"/>
      <c r="K788" s="89"/>
    </row>
    <row r="789" spans="2:11" x14ac:dyDescent="0.2">
      <c r="B789" s="4"/>
      <c r="I789" s="91"/>
      <c r="J789" s="88"/>
      <c r="K789" s="89"/>
    </row>
    <row r="790" spans="2:11" x14ac:dyDescent="0.2">
      <c r="B790" s="4"/>
      <c r="I790" s="91"/>
      <c r="J790" s="88"/>
      <c r="K790" s="89"/>
    </row>
    <row r="791" spans="2:11" x14ac:dyDescent="0.2">
      <c r="B791" s="4"/>
      <c r="I791" s="91"/>
      <c r="J791" s="88"/>
      <c r="K791" s="89"/>
    </row>
    <row r="792" spans="2:11" x14ac:dyDescent="0.2">
      <c r="B792" s="4"/>
      <c r="I792" s="91"/>
      <c r="J792" s="88"/>
      <c r="K792" s="89"/>
    </row>
    <row r="793" spans="2:11" x14ac:dyDescent="0.2">
      <c r="B793" s="4"/>
      <c r="I793" s="91"/>
      <c r="J793" s="88"/>
      <c r="K793" s="89"/>
    </row>
    <row r="794" spans="2:11" x14ac:dyDescent="0.2">
      <c r="B794" s="4"/>
      <c r="I794" s="91"/>
      <c r="J794" s="88"/>
      <c r="K794" s="89"/>
    </row>
    <row r="795" spans="2:11" x14ac:dyDescent="0.2">
      <c r="B795" s="4"/>
      <c r="I795" s="91"/>
      <c r="J795" s="88"/>
      <c r="K795" s="89"/>
    </row>
    <row r="796" spans="2:11" x14ac:dyDescent="0.2">
      <c r="B796" s="4"/>
      <c r="I796" s="91"/>
      <c r="J796" s="88"/>
      <c r="K796" s="89"/>
    </row>
    <row r="797" spans="2:11" x14ac:dyDescent="0.2">
      <c r="B797" s="4"/>
      <c r="I797" s="91"/>
      <c r="J797" s="88"/>
      <c r="K797" s="89"/>
    </row>
    <row r="798" spans="2:11" x14ac:dyDescent="0.2">
      <c r="B798" s="4"/>
      <c r="I798" s="91"/>
      <c r="J798" s="88"/>
      <c r="K798" s="89"/>
    </row>
    <row r="799" spans="2:11" x14ac:dyDescent="0.2">
      <c r="B799" s="4"/>
      <c r="I799" s="91"/>
      <c r="J799" s="88"/>
      <c r="K799" s="89"/>
    </row>
    <row r="800" spans="2:11" x14ac:dyDescent="0.2">
      <c r="B800" s="4"/>
      <c r="I800" s="91"/>
      <c r="J800" s="88"/>
      <c r="K800" s="89"/>
    </row>
    <row r="801" spans="2:11" x14ac:dyDescent="0.2">
      <c r="B801" s="4"/>
      <c r="I801" s="91"/>
      <c r="J801" s="88"/>
      <c r="K801" s="89"/>
    </row>
    <row r="802" spans="2:11" x14ac:dyDescent="0.2">
      <c r="B802" s="4"/>
      <c r="I802" s="91"/>
      <c r="J802" s="88"/>
      <c r="K802" s="89"/>
    </row>
    <row r="803" spans="2:11" x14ac:dyDescent="0.2">
      <c r="B803" s="4"/>
      <c r="I803" s="91"/>
      <c r="J803" s="88"/>
      <c r="K803" s="89"/>
    </row>
    <row r="804" spans="2:11" x14ac:dyDescent="0.2">
      <c r="B804" s="4"/>
      <c r="I804" s="91"/>
      <c r="J804" s="88"/>
      <c r="K804" s="89"/>
    </row>
    <row r="805" spans="2:11" x14ac:dyDescent="0.2">
      <c r="B805" s="4"/>
      <c r="I805" s="91"/>
      <c r="J805" s="88"/>
      <c r="K805" s="89"/>
    </row>
    <row r="806" spans="2:11" x14ac:dyDescent="0.2">
      <c r="B806" s="4"/>
      <c r="I806" s="91"/>
      <c r="J806" s="88"/>
      <c r="K806" s="89"/>
    </row>
    <row r="807" spans="2:11" x14ac:dyDescent="0.2">
      <c r="B807" s="4"/>
      <c r="I807" s="91"/>
      <c r="J807" s="88"/>
      <c r="K807" s="89"/>
    </row>
    <row r="808" spans="2:11" x14ac:dyDescent="0.2">
      <c r="B808" s="4"/>
      <c r="I808" s="91"/>
      <c r="J808" s="88"/>
      <c r="K808" s="89"/>
    </row>
    <row r="809" spans="2:11" x14ac:dyDescent="0.2">
      <c r="B809" s="4"/>
      <c r="I809" s="91"/>
      <c r="J809" s="88"/>
      <c r="K809" s="89"/>
    </row>
    <row r="810" spans="2:11" x14ac:dyDescent="0.2">
      <c r="B810" s="4"/>
      <c r="I810" s="91"/>
      <c r="J810" s="88"/>
      <c r="K810" s="89"/>
    </row>
    <row r="811" spans="2:11" x14ac:dyDescent="0.2">
      <c r="B811" s="4"/>
      <c r="I811" s="91"/>
      <c r="J811" s="88"/>
      <c r="K811" s="89"/>
    </row>
    <row r="812" spans="2:11" x14ac:dyDescent="0.2">
      <c r="B812" s="4"/>
      <c r="I812" s="91"/>
      <c r="J812" s="88"/>
      <c r="K812" s="89"/>
    </row>
    <row r="813" spans="2:11" x14ac:dyDescent="0.2">
      <c r="B813" s="4"/>
      <c r="I813" s="91"/>
      <c r="J813" s="88"/>
      <c r="K813" s="89"/>
    </row>
    <row r="814" spans="2:11" x14ac:dyDescent="0.2">
      <c r="B814" s="4"/>
      <c r="I814" s="91"/>
      <c r="J814" s="88"/>
      <c r="K814" s="89"/>
    </row>
    <row r="815" spans="2:11" x14ac:dyDescent="0.2">
      <c r="B815" s="4"/>
      <c r="I815" s="91"/>
      <c r="J815" s="88"/>
      <c r="K815" s="89"/>
    </row>
    <row r="816" spans="2:11" x14ac:dyDescent="0.2">
      <c r="B816" s="4"/>
      <c r="I816" s="91"/>
      <c r="J816" s="88"/>
      <c r="K816" s="89"/>
    </row>
    <row r="817" spans="2:11" x14ac:dyDescent="0.2">
      <c r="B817" s="4"/>
      <c r="I817" s="91"/>
      <c r="J817" s="88"/>
      <c r="K817" s="89"/>
    </row>
    <row r="818" spans="2:11" x14ac:dyDescent="0.2">
      <c r="B818" s="4"/>
      <c r="I818" s="91"/>
      <c r="J818" s="88"/>
      <c r="K818" s="89"/>
    </row>
    <row r="819" spans="2:11" x14ac:dyDescent="0.2">
      <c r="B819" s="4"/>
      <c r="I819" s="91"/>
      <c r="J819" s="88"/>
      <c r="K819" s="89"/>
    </row>
    <row r="820" spans="2:11" x14ac:dyDescent="0.2">
      <c r="B820" s="4"/>
      <c r="I820" s="91"/>
      <c r="J820" s="88"/>
      <c r="K820" s="89"/>
    </row>
    <row r="821" spans="2:11" x14ac:dyDescent="0.2">
      <c r="B821" s="4"/>
      <c r="I821" s="91"/>
      <c r="J821" s="88"/>
      <c r="K821" s="89"/>
    </row>
    <row r="822" spans="2:11" x14ac:dyDescent="0.2">
      <c r="B822" s="4"/>
      <c r="I822" s="91"/>
      <c r="J822" s="88"/>
      <c r="K822" s="89"/>
    </row>
    <row r="823" spans="2:11" x14ac:dyDescent="0.2">
      <c r="B823" s="4"/>
      <c r="I823" s="91"/>
      <c r="J823" s="88"/>
      <c r="K823" s="89"/>
    </row>
    <row r="824" spans="2:11" x14ac:dyDescent="0.2">
      <c r="B824" s="4"/>
      <c r="I824" s="91"/>
      <c r="J824" s="88"/>
      <c r="K824" s="89"/>
    </row>
    <row r="825" spans="2:11" x14ac:dyDescent="0.2">
      <c r="B825" s="4"/>
      <c r="I825" s="91"/>
      <c r="J825" s="88"/>
      <c r="K825" s="89"/>
    </row>
    <row r="826" spans="2:11" x14ac:dyDescent="0.2">
      <c r="B826" s="4"/>
      <c r="I826" s="91"/>
      <c r="J826" s="88"/>
      <c r="K826" s="89"/>
    </row>
    <row r="827" spans="2:11" x14ac:dyDescent="0.2">
      <c r="B827" s="4"/>
      <c r="I827" s="91"/>
      <c r="J827" s="88"/>
      <c r="K827" s="89"/>
    </row>
    <row r="828" spans="2:11" x14ac:dyDescent="0.2">
      <c r="B828" s="4"/>
      <c r="I828" s="91"/>
      <c r="J828" s="88"/>
      <c r="K828" s="89"/>
    </row>
    <row r="829" spans="2:11" x14ac:dyDescent="0.2">
      <c r="B829" s="4"/>
      <c r="I829" s="91"/>
      <c r="J829" s="88"/>
      <c r="K829" s="89"/>
    </row>
    <row r="830" spans="2:11" x14ac:dyDescent="0.2">
      <c r="B830" s="4"/>
      <c r="I830" s="91"/>
      <c r="J830" s="88"/>
      <c r="K830" s="89"/>
    </row>
    <row r="831" spans="2:11" x14ac:dyDescent="0.2">
      <c r="B831" s="4"/>
      <c r="I831" s="91"/>
      <c r="J831" s="88"/>
      <c r="K831" s="89"/>
    </row>
    <row r="832" spans="2:11" x14ac:dyDescent="0.2">
      <c r="B832" s="4"/>
      <c r="I832" s="91"/>
      <c r="J832" s="88"/>
      <c r="K832" s="89"/>
    </row>
    <row r="833" spans="2:11" x14ac:dyDescent="0.2">
      <c r="B833" s="4"/>
      <c r="I833" s="91"/>
      <c r="J833" s="88"/>
      <c r="K833" s="89"/>
    </row>
    <row r="834" spans="2:11" x14ac:dyDescent="0.2">
      <c r="B834" s="4"/>
      <c r="I834" s="91"/>
      <c r="J834" s="88"/>
      <c r="K834" s="89"/>
    </row>
    <row r="835" spans="2:11" x14ac:dyDescent="0.2">
      <c r="B835" s="4"/>
      <c r="I835" s="91"/>
      <c r="J835" s="88"/>
      <c r="K835" s="89"/>
    </row>
    <row r="836" spans="2:11" x14ac:dyDescent="0.2">
      <c r="B836" s="4"/>
      <c r="I836" s="91"/>
      <c r="J836" s="88"/>
      <c r="K836" s="89"/>
    </row>
    <row r="837" spans="2:11" x14ac:dyDescent="0.2">
      <c r="B837" s="4"/>
      <c r="I837" s="91"/>
      <c r="J837" s="88"/>
      <c r="K837" s="89"/>
    </row>
    <row r="838" spans="2:11" x14ac:dyDescent="0.2">
      <c r="B838" s="4"/>
      <c r="I838" s="91"/>
      <c r="J838" s="88"/>
      <c r="K838" s="89"/>
    </row>
    <row r="839" spans="2:11" x14ac:dyDescent="0.2">
      <c r="B839" s="4"/>
      <c r="I839" s="91"/>
      <c r="J839" s="88"/>
      <c r="K839" s="89"/>
    </row>
    <row r="840" spans="2:11" x14ac:dyDescent="0.2">
      <c r="B840" s="4"/>
      <c r="I840" s="91"/>
      <c r="J840" s="88"/>
      <c r="K840" s="89"/>
    </row>
    <row r="841" spans="2:11" x14ac:dyDescent="0.2">
      <c r="B841" s="4"/>
      <c r="I841" s="91"/>
      <c r="J841" s="88"/>
      <c r="K841" s="89"/>
    </row>
    <row r="842" spans="2:11" x14ac:dyDescent="0.2">
      <c r="B842" s="4"/>
      <c r="I842" s="91"/>
      <c r="J842" s="88"/>
      <c r="K842" s="89"/>
    </row>
    <row r="843" spans="2:11" x14ac:dyDescent="0.2">
      <c r="B843" s="4"/>
      <c r="I843" s="91"/>
      <c r="J843" s="88"/>
      <c r="K843" s="89"/>
    </row>
    <row r="844" spans="2:11" x14ac:dyDescent="0.2">
      <c r="B844" s="4"/>
      <c r="I844" s="91"/>
      <c r="J844" s="88"/>
      <c r="K844" s="89"/>
    </row>
    <row r="845" spans="2:11" x14ac:dyDescent="0.2">
      <c r="B845" s="4"/>
      <c r="I845" s="91"/>
      <c r="J845" s="88"/>
      <c r="K845" s="89"/>
    </row>
    <row r="846" spans="2:11" x14ac:dyDescent="0.2">
      <c r="B846" s="4"/>
      <c r="I846" s="91"/>
      <c r="J846" s="88"/>
      <c r="K846" s="89"/>
    </row>
    <row r="847" spans="2:11" x14ac:dyDescent="0.2">
      <c r="B847" s="4"/>
      <c r="I847" s="91"/>
      <c r="J847" s="88"/>
      <c r="K847" s="89"/>
    </row>
    <row r="848" spans="2:11" x14ac:dyDescent="0.2">
      <c r="B848" s="4"/>
      <c r="I848" s="91"/>
      <c r="J848" s="88"/>
      <c r="K848" s="89"/>
    </row>
    <row r="849" spans="2:11" x14ac:dyDescent="0.2">
      <c r="B849" s="4"/>
      <c r="I849" s="91"/>
      <c r="J849" s="88"/>
      <c r="K849" s="89"/>
    </row>
    <row r="850" spans="2:11" x14ac:dyDescent="0.2">
      <c r="B850" s="4"/>
      <c r="I850" s="91"/>
      <c r="J850" s="88"/>
      <c r="K850" s="89"/>
    </row>
    <row r="851" spans="2:11" x14ac:dyDescent="0.2">
      <c r="B851" s="4"/>
      <c r="I851" s="91"/>
      <c r="J851" s="88"/>
      <c r="K851" s="89"/>
    </row>
    <row r="852" spans="2:11" x14ac:dyDescent="0.2">
      <c r="B852" s="4"/>
      <c r="I852" s="91"/>
      <c r="J852" s="88"/>
      <c r="K852" s="89"/>
    </row>
    <row r="853" spans="2:11" x14ac:dyDescent="0.2">
      <c r="B853" s="4"/>
      <c r="I853" s="91"/>
      <c r="J853" s="88"/>
      <c r="K853" s="89"/>
    </row>
    <row r="854" spans="2:11" x14ac:dyDescent="0.2">
      <c r="B854" s="4"/>
      <c r="I854" s="91"/>
      <c r="J854" s="88"/>
      <c r="K854" s="89"/>
    </row>
    <row r="855" spans="2:11" x14ac:dyDescent="0.2">
      <c r="B855" s="4"/>
      <c r="I855" s="91"/>
      <c r="J855" s="88"/>
      <c r="K855" s="89"/>
    </row>
    <row r="856" spans="2:11" x14ac:dyDescent="0.2">
      <c r="B856" s="4"/>
      <c r="I856" s="91"/>
      <c r="J856" s="88"/>
      <c r="K856" s="89"/>
    </row>
    <row r="857" spans="2:11" x14ac:dyDescent="0.2">
      <c r="B857" s="4"/>
      <c r="I857" s="91"/>
      <c r="J857" s="88"/>
      <c r="K857" s="89"/>
    </row>
    <row r="858" spans="2:11" x14ac:dyDescent="0.2">
      <c r="B858" s="4"/>
      <c r="I858" s="91"/>
      <c r="J858" s="88"/>
      <c r="K858" s="89"/>
    </row>
    <row r="859" spans="2:11" x14ac:dyDescent="0.2">
      <c r="B859" s="4"/>
      <c r="I859" s="91"/>
      <c r="J859" s="88"/>
      <c r="K859" s="89"/>
    </row>
    <row r="860" spans="2:11" x14ac:dyDescent="0.2">
      <c r="B860" s="4"/>
      <c r="I860" s="91"/>
      <c r="J860" s="88"/>
      <c r="K860" s="89"/>
    </row>
    <row r="861" spans="2:11" x14ac:dyDescent="0.2">
      <c r="B861" s="4"/>
      <c r="I861" s="91"/>
      <c r="J861" s="88"/>
      <c r="K861" s="89"/>
    </row>
    <row r="862" spans="2:11" x14ac:dyDescent="0.2">
      <c r="B862" s="4"/>
      <c r="I862" s="91"/>
      <c r="J862" s="88"/>
      <c r="K862" s="89"/>
    </row>
    <row r="863" spans="2:11" x14ac:dyDescent="0.2">
      <c r="B863" s="4"/>
      <c r="I863" s="91"/>
      <c r="J863" s="88"/>
      <c r="K863" s="89"/>
    </row>
    <row r="864" spans="2:11" x14ac:dyDescent="0.2">
      <c r="B864" s="4"/>
      <c r="I864" s="91"/>
      <c r="J864" s="88"/>
      <c r="K864" s="89"/>
    </row>
    <row r="865" spans="2:11" x14ac:dyDescent="0.2">
      <c r="B865" s="4"/>
      <c r="I865" s="91"/>
      <c r="J865" s="88"/>
      <c r="K865" s="89"/>
    </row>
    <row r="866" spans="2:11" x14ac:dyDescent="0.2">
      <c r="B866" s="4"/>
      <c r="I866" s="91"/>
      <c r="J866" s="88"/>
      <c r="K866" s="89"/>
    </row>
    <row r="867" spans="2:11" x14ac:dyDescent="0.2">
      <c r="B867" s="4"/>
      <c r="I867" s="91"/>
      <c r="J867" s="88"/>
      <c r="K867" s="89"/>
    </row>
    <row r="868" spans="2:11" x14ac:dyDescent="0.2">
      <c r="B868" s="4"/>
      <c r="I868" s="91"/>
      <c r="J868" s="88"/>
      <c r="K868" s="89"/>
    </row>
    <row r="869" spans="2:11" x14ac:dyDescent="0.2">
      <c r="B869" s="4"/>
      <c r="I869" s="91"/>
      <c r="J869" s="88"/>
      <c r="K869" s="89"/>
    </row>
    <row r="870" spans="2:11" x14ac:dyDescent="0.2">
      <c r="B870" s="4"/>
      <c r="I870" s="91"/>
      <c r="J870" s="88"/>
      <c r="K870" s="89"/>
    </row>
    <row r="871" spans="2:11" x14ac:dyDescent="0.2">
      <c r="B871" s="4"/>
      <c r="I871" s="91"/>
      <c r="J871" s="88"/>
      <c r="K871" s="89"/>
    </row>
    <row r="872" spans="2:11" x14ac:dyDescent="0.2">
      <c r="B872" s="4"/>
      <c r="I872" s="91"/>
      <c r="J872" s="88"/>
      <c r="K872" s="89"/>
    </row>
    <row r="873" spans="2:11" x14ac:dyDescent="0.2">
      <c r="B873" s="4"/>
      <c r="I873" s="91"/>
      <c r="J873" s="88"/>
      <c r="K873" s="89"/>
    </row>
    <row r="874" spans="2:11" x14ac:dyDescent="0.2">
      <c r="B874" s="4"/>
      <c r="I874" s="91"/>
      <c r="J874" s="88"/>
      <c r="K874" s="89"/>
    </row>
    <row r="875" spans="2:11" x14ac:dyDescent="0.2">
      <c r="B875" s="4"/>
      <c r="I875" s="91"/>
      <c r="J875" s="88"/>
      <c r="K875" s="89"/>
    </row>
    <row r="876" spans="2:11" x14ac:dyDescent="0.2">
      <c r="B876" s="4"/>
      <c r="I876" s="91"/>
      <c r="J876" s="88"/>
      <c r="K876" s="89"/>
    </row>
    <row r="877" spans="2:11" x14ac:dyDescent="0.2">
      <c r="B877" s="4"/>
      <c r="I877" s="91"/>
      <c r="J877" s="88"/>
      <c r="K877" s="89"/>
    </row>
    <row r="878" spans="2:11" x14ac:dyDescent="0.2">
      <c r="B878" s="4"/>
      <c r="I878" s="91"/>
      <c r="J878" s="88"/>
      <c r="K878" s="89"/>
    </row>
    <row r="879" spans="2:11" x14ac:dyDescent="0.2">
      <c r="B879" s="4"/>
      <c r="I879" s="91"/>
      <c r="J879" s="88"/>
      <c r="K879" s="89"/>
    </row>
    <row r="880" spans="2:11" x14ac:dyDescent="0.2">
      <c r="B880" s="4"/>
      <c r="I880" s="91"/>
      <c r="J880" s="88"/>
      <c r="K880" s="89"/>
    </row>
    <row r="881" spans="2:11" x14ac:dyDescent="0.2">
      <c r="B881" s="4"/>
      <c r="I881" s="91"/>
      <c r="J881" s="88"/>
      <c r="K881" s="89"/>
    </row>
    <row r="882" spans="2:11" x14ac:dyDescent="0.2">
      <c r="B882" s="4"/>
      <c r="I882" s="91"/>
      <c r="J882" s="88"/>
      <c r="K882" s="89"/>
    </row>
    <row r="883" spans="2:11" x14ac:dyDescent="0.2">
      <c r="B883" s="4"/>
      <c r="I883" s="91"/>
      <c r="J883" s="88"/>
      <c r="K883" s="89"/>
    </row>
    <row r="884" spans="2:11" x14ac:dyDescent="0.2">
      <c r="B884" s="4"/>
      <c r="I884" s="91"/>
      <c r="J884" s="88"/>
      <c r="K884" s="89"/>
    </row>
    <row r="885" spans="2:11" x14ac:dyDescent="0.2">
      <c r="B885" s="4"/>
      <c r="I885" s="91"/>
      <c r="J885" s="88"/>
      <c r="K885" s="89"/>
    </row>
    <row r="886" spans="2:11" x14ac:dyDescent="0.2">
      <c r="B886" s="4"/>
      <c r="I886" s="91"/>
      <c r="J886" s="88"/>
      <c r="K886" s="89"/>
    </row>
    <row r="887" spans="2:11" x14ac:dyDescent="0.2">
      <c r="B887" s="4"/>
      <c r="I887" s="91"/>
      <c r="J887" s="88"/>
      <c r="K887" s="89"/>
    </row>
    <row r="888" spans="2:11" x14ac:dyDescent="0.2">
      <c r="B888" s="4"/>
      <c r="I888" s="91"/>
      <c r="J888" s="88"/>
      <c r="K888" s="89"/>
    </row>
    <row r="889" spans="2:11" x14ac:dyDescent="0.2">
      <c r="B889" s="4"/>
      <c r="I889" s="91"/>
      <c r="J889" s="88"/>
      <c r="K889" s="89"/>
    </row>
    <row r="890" spans="2:11" x14ac:dyDescent="0.2">
      <c r="B890" s="4"/>
      <c r="I890" s="91"/>
      <c r="J890" s="88"/>
      <c r="K890" s="89"/>
    </row>
    <row r="891" spans="2:11" x14ac:dyDescent="0.2">
      <c r="B891" s="4"/>
      <c r="I891" s="91"/>
      <c r="J891" s="88"/>
      <c r="K891" s="89"/>
    </row>
    <row r="892" spans="2:11" x14ac:dyDescent="0.2">
      <c r="B892" s="4"/>
      <c r="I892" s="91"/>
      <c r="J892" s="88"/>
      <c r="K892" s="89"/>
    </row>
    <row r="893" spans="2:11" x14ac:dyDescent="0.2">
      <c r="B893" s="4"/>
      <c r="I893" s="91"/>
      <c r="J893" s="88"/>
      <c r="K893" s="89"/>
    </row>
    <row r="894" spans="2:11" x14ac:dyDescent="0.2">
      <c r="I894" s="91"/>
      <c r="J894" s="88"/>
      <c r="K894" s="89"/>
    </row>
    <row r="895" spans="2:11" x14ac:dyDescent="0.2">
      <c r="I895" s="91"/>
      <c r="J895" s="88"/>
      <c r="K895" s="89"/>
    </row>
    <row r="896" spans="2:11" x14ac:dyDescent="0.2">
      <c r="I896" s="91"/>
      <c r="J896" s="88"/>
      <c r="K896" s="89"/>
    </row>
    <row r="897" spans="9:11" x14ac:dyDescent="0.2">
      <c r="I897" s="91"/>
      <c r="J897" s="88"/>
      <c r="K897" s="89"/>
    </row>
    <row r="898" spans="9:11" x14ac:dyDescent="0.2">
      <c r="I898" s="91"/>
      <c r="J898" s="88"/>
      <c r="K898" s="89"/>
    </row>
    <row r="899" spans="9:11" x14ac:dyDescent="0.2">
      <c r="I899" s="91"/>
      <c r="J899" s="88"/>
      <c r="K899" s="89"/>
    </row>
    <row r="900" spans="9:11" x14ac:dyDescent="0.2">
      <c r="I900" s="91"/>
      <c r="J900" s="88"/>
      <c r="K900" s="89"/>
    </row>
    <row r="901" spans="9:11" x14ac:dyDescent="0.2">
      <c r="I901" s="91"/>
      <c r="J901" s="88"/>
      <c r="K901" s="89"/>
    </row>
    <row r="902" spans="9:11" x14ac:dyDescent="0.2">
      <c r="I902" s="91"/>
      <c r="J902" s="88"/>
      <c r="K902" s="89"/>
    </row>
    <row r="903" spans="9:11" x14ac:dyDescent="0.2">
      <c r="I903" s="91"/>
      <c r="J903" s="88"/>
      <c r="K903" s="89"/>
    </row>
    <row r="904" spans="9:11" x14ac:dyDescent="0.2">
      <c r="I904" s="91"/>
      <c r="J904" s="88"/>
      <c r="K904" s="89"/>
    </row>
    <row r="905" spans="9:11" x14ac:dyDescent="0.2">
      <c r="I905" s="91"/>
      <c r="J905" s="88"/>
      <c r="K905" s="89"/>
    </row>
    <row r="906" spans="9:11" x14ac:dyDescent="0.2">
      <c r="I906" s="91"/>
      <c r="J906" s="88"/>
      <c r="K906" s="89"/>
    </row>
    <row r="907" spans="9:11" x14ac:dyDescent="0.2">
      <c r="I907" s="91"/>
      <c r="J907" s="88"/>
      <c r="K907" s="89"/>
    </row>
    <row r="908" spans="9:11" x14ac:dyDescent="0.2">
      <c r="I908" s="91"/>
      <c r="J908" s="88"/>
      <c r="K908" s="89"/>
    </row>
    <row r="909" spans="9:11" x14ac:dyDescent="0.2">
      <c r="I909" s="91"/>
      <c r="J909" s="88"/>
      <c r="K909" s="89"/>
    </row>
    <row r="910" spans="9:11" x14ac:dyDescent="0.2">
      <c r="I910" s="91"/>
      <c r="J910" s="88"/>
      <c r="K910" s="89"/>
    </row>
    <row r="911" spans="9:11" x14ac:dyDescent="0.2">
      <c r="I911" s="91"/>
      <c r="J911" s="88"/>
      <c r="K911" s="89"/>
    </row>
    <row r="912" spans="9:11" x14ac:dyDescent="0.2">
      <c r="I912" s="91"/>
      <c r="J912" s="88"/>
      <c r="K912" s="89"/>
    </row>
    <row r="913" spans="9:11" x14ac:dyDescent="0.2">
      <c r="I913" s="91"/>
      <c r="J913" s="88"/>
      <c r="K913" s="89"/>
    </row>
    <row r="914" spans="9:11" x14ac:dyDescent="0.2">
      <c r="I914" s="91"/>
      <c r="J914" s="88"/>
      <c r="K914" s="89"/>
    </row>
    <row r="915" spans="9:11" x14ac:dyDescent="0.2">
      <c r="I915" s="91"/>
      <c r="J915" s="88"/>
      <c r="K915" s="89"/>
    </row>
    <row r="916" spans="9:11" x14ac:dyDescent="0.2">
      <c r="I916" s="91"/>
      <c r="J916" s="88"/>
      <c r="K916" s="89"/>
    </row>
    <row r="917" spans="9:11" x14ac:dyDescent="0.2">
      <c r="I917" s="91"/>
      <c r="J917" s="88"/>
      <c r="K917" s="89"/>
    </row>
    <row r="918" spans="9:11" x14ac:dyDescent="0.2">
      <c r="I918" s="91"/>
      <c r="J918" s="88"/>
      <c r="K918" s="89"/>
    </row>
    <row r="919" spans="9:11" x14ac:dyDescent="0.2">
      <c r="I919" s="91"/>
      <c r="J919" s="88"/>
      <c r="K919" s="89"/>
    </row>
    <row r="920" spans="9:11" x14ac:dyDescent="0.2">
      <c r="I920" s="91"/>
      <c r="J920" s="88"/>
      <c r="K920" s="89"/>
    </row>
    <row r="921" spans="9:11" x14ac:dyDescent="0.2">
      <c r="I921" s="91"/>
      <c r="J921" s="88"/>
      <c r="K921" s="89"/>
    </row>
    <row r="922" spans="9:11" x14ac:dyDescent="0.2">
      <c r="I922" s="91"/>
      <c r="J922" s="88"/>
      <c r="K922" s="89"/>
    </row>
    <row r="923" spans="9:11" x14ac:dyDescent="0.2">
      <c r="I923" s="91"/>
      <c r="J923" s="88"/>
      <c r="K923" s="89"/>
    </row>
    <row r="924" spans="9:11" x14ac:dyDescent="0.2">
      <c r="I924" s="91"/>
      <c r="J924" s="88"/>
      <c r="K924" s="89"/>
    </row>
    <row r="925" spans="9:11" x14ac:dyDescent="0.2">
      <c r="I925" s="91"/>
      <c r="J925" s="88"/>
      <c r="K925" s="89"/>
    </row>
    <row r="926" spans="9:11" x14ac:dyDescent="0.2">
      <c r="I926" s="91"/>
      <c r="J926" s="88"/>
      <c r="K926" s="89"/>
    </row>
    <row r="927" spans="9:11" x14ac:dyDescent="0.2">
      <c r="I927" s="91"/>
      <c r="J927" s="88"/>
      <c r="K927" s="89"/>
    </row>
    <row r="928" spans="9:11" x14ac:dyDescent="0.2">
      <c r="I928" s="91"/>
      <c r="J928" s="88"/>
      <c r="K928" s="89"/>
    </row>
    <row r="929" spans="9:11" x14ac:dyDescent="0.2">
      <c r="I929" s="91"/>
      <c r="J929" s="88"/>
      <c r="K929" s="89"/>
    </row>
    <row r="930" spans="9:11" x14ac:dyDescent="0.2">
      <c r="I930" s="91"/>
      <c r="J930" s="88"/>
      <c r="K930" s="89"/>
    </row>
    <row r="931" spans="9:11" x14ac:dyDescent="0.2">
      <c r="I931" s="91"/>
      <c r="J931" s="88"/>
      <c r="K931" s="89"/>
    </row>
    <row r="932" spans="9:11" x14ac:dyDescent="0.2">
      <c r="I932" s="91"/>
      <c r="J932" s="88"/>
      <c r="K932" s="89"/>
    </row>
    <row r="933" spans="9:11" x14ac:dyDescent="0.2">
      <c r="I933" s="91"/>
      <c r="J933" s="88"/>
      <c r="K933" s="89"/>
    </row>
    <row r="934" spans="9:11" x14ac:dyDescent="0.2">
      <c r="I934" s="91"/>
      <c r="J934" s="88"/>
      <c r="K934" s="89"/>
    </row>
    <row r="935" spans="9:11" x14ac:dyDescent="0.2">
      <c r="I935" s="91"/>
      <c r="J935" s="88"/>
      <c r="K935" s="89"/>
    </row>
    <row r="936" spans="9:11" x14ac:dyDescent="0.2">
      <c r="I936" s="91"/>
      <c r="J936" s="88"/>
      <c r="K936" s="89"/>
    </row>
    <row r="937" spans="9:11" x14ac:dyDescent="0.2">
      <c r="I937" s="91"/>
      <c r="J937" s="88"/>
      <c r="K937" s="89"/>
    </row>
    <row r="938" spans="9:11" x14ac:dyDescent="0.2">
      <c r="I938" s="91"/>
      <c r="J938" s="88"/>
      <c r="K938" s="89"/>
    </row>
    <row r="939" spans="9:11" x14ac:dyDescent="0.2">
      <c r="I939" s="91"/>
      <c r="J939" s="88"/>
      <c r="K939" s="89"/>
    </row>
    <row r="940" spans="9:11" x14ac:dyDescent="0.2">
      <c r="I940" s="91"/>
      <c r="J940" s="88"/>
      <c r="K940" s="89"/>
    </row>
    <row r="941" spans="9:11" x14ac:dyDescent="0.2">
      <c r="I941" s="91"/>
      <c r="J941" s="88"/>
      <c r="K941" s="89"/>
    </row>
    <row r="942" spans="9:11" x14ac:dyDescent="0.2">
      <c r="I942" s="91"/>
      <c r="J942" s="88"/>
      <c r="K942" s="89"/>
    </row>
    <row r="943" spans="9:11" x14ac:dyDescent="0.2">
      <c r="I943" s="91"/>
      <c r="J943" s="88"/>
      <c r="K943" s="89"/>
    </row>
    <row r="944" spans="9:11" x14ac:dyDescent="0.2">
      <c r="I944" s="91"/>
      <c r="J944" s="88"/>
      <c r="K944" s="89"/>
    </row>
    <row r="945" spans="9:11" x14ac:dyDescent="0.2">
      <c r="I945" s="91"/>
      <c r="J945" s="88"/>
      <c r="K945" s="89"/>
    </row>
    <row r="946" spans="9:11" x14ac:dyDescent="0.2">
      <c r="I946" s="91"/>
      <c r="J946" s="88"/>
      <c r="K946" s="89"/>
    </row>
    <row r="947" spans="9:11" x14ac:dyDescent="0.2">
      <c r="I947" s="91"/>
      <c r="J947" s="88"/>
      <c r="K947" s="89"/>
    </row>
    <row r="948" spans="9:11" x14ac:dyDescent="0.2">
      <c r="I948" s="91"/>
      <c r="J948" s="88"/>
      <c r="K948" s="89"/>
    </row>
    <row r="949" spans="9:11" x14ac:dyDescent="0.2">
      <c r="I949" s="91"/>
      <c r="J949" s="88"/>
      <c r="K949" s="89"/>
    </row>
    <row r="950" spans="9:11" x14ac:dyDescent="0.2">
      <c r="I950" s="91"/>
      <c r="J950" s="88"/>
      <c r="K950" s="89"/>
    </row>
    <row r="951" spans="9:11" x14ac:dyDescent="0.2">
      <c r="I951" s="91"/>
      <c r="J951" s="88"/>
      <c r="K951" s="89"/>
    </row>
    <row r="952" spans="9:11" x14ac:dyDescent="0.2">
      <c r="I952" s="91"/>
      <c r="J952" s="88"/>
      <c r="K952" s="89"/>
    </row>
    <row r="953" spans="9:11" x14ac:dyDescent="0.2">
      <c r="I953" s="91"/>
      <c r="J953" s="88"/>
      <c r="K953" s="89"/>
    </row>
    <row r="954" spans="9:11" x14ac:dyDescent="0.2">
      <c r="I954" s="91"/>
      <c r="J954" s="88"/>
      <c r="K954" s="89"/>
    </row>
    <row r="955" spans="9:11" x14ac:dyDescent="0.2">
      <c r="I955" s="91"/>
      <c r="J955" s="88"/>
      <c r="K955" s="89"/>
    </row>
    <row r="956" spans="9:11" x14ac:dyDescent="0.2">
      <c r="I956" s="91"/>
      <c r="J956" s="88"/>
      <c r="K956" s="89"/>
    </row>
    <row r="957" spans="9:11" x14ac:dyDescent="0.2">
      <c r="I957" s="91"/>
      <c r="J957" s="88"/>
      <c r="K957" s="89"/>
    </row>
    <row r="958" spans="9:11" x14ac:dyDescent="0.2">
      <c r="I958" s="91"/>
      <c r="J958" s="88"/>
      <c r="K958" s="89"/>
    </row>
    <row r="959" spans="9:11" x14ac:dyDescent="0.2">
      <c r="I959" s="91"/>
      <c r="J959" s="88"/>
      <c r="K959" s="89"/>
    </row>
    <row r="960" spans="9:11" x14ac:dyDescent="0.2">
      <c r="I960" s="91"/>
      <c r="J960" s="88"/>
      <c r="K960" s="89"/>
    </row>
    <row r="961" spans="9:11" x14ac:dyDescent="0.2">
      <c r="I961" s="91"/>
      <c r="J961" s="88"/>
      <c r="K961" s="89"/>
    </row>
    <row r="962" spans="9:11" x14ac:dyDescent="0.2">
      <c r="I962" s="91"/>
      <c r="J962" s="88"/>
      <c r="K962" s="89"/>
    </row>
    <row r="963" spans="9:11" x14ac:dyDescent="0.2">
      <c r="I963" s="91"/>
      <c r="J963" s="88"/>
      <c r="K963" s="89"/>
    </row>
    <row r="964" spans="9:11" x14ac:dyDescent="0.2">
      <c r="I964" s="91"/>
      <c r="J964" s="88"/>
      <c r="K964" s="89"/>
    </row>
    <row r="965" spans="9:11" x14ac:dyDescent="0.2">
      <c r="I965" s="91"/>
      <c r="J965" s="88"/>
      <c r="K965" s="89"/>
    </row>
    <row r="966" spans="9:11" x14ac:dyDescent="0.2">
      <c r="I966" s="91"/>
      <c r="J966" s="88"/>
      <c r="K966" s="89"/>
    </row>
    <row r="967" spans="9:11" x14ac:dyDescent="0.2">
      <c r="I967" s="91"/>
      <c r="J967" s="88"/>
      <c r="K967" s="89"/>
    </row>
    <row r="968" spans="9:11" x14ac:dyDescent="0.2">
      <c r="I968" s="91"/>
      <c r="J968" s="88"/>
      <c r="K968" s="89"/>
    </row>
    <row r="969" spans="9:11" x14ac:dyDescent="0.2">
      <c r="I969" s="91"/>
      <c r="J969" s="88"/>
      <c r="K969" s="89"/>
    </row>
    <row r="970" spans="9:11" x14ac:dyDescent="0.2">
      <c r="I970" s="91"/>
      <c r="J970" s="88"/>
      <c r="K970" s="89"/>
    </row>
    <row r="971" spans="9:11" x14ac:dyDescent="0.2">
      <c r="I971" s="91"/>
      <c r="J971" s="88"/>
      <c r="K971" s="89"/>
    </row>
    <row r="972" spans="9:11" x14ac:dyDescent="0.2">
      <c r="I972" s="91"/>
      <c r="J972" s="88"/>
      <c r="K972" s="89"/>
    </row>
    <row r="973" spans="9:11" x14ac:dyDescent="0.2">
      <c r="I973" s="91"/>
      <c r="J973" s="88"/>
      <c r="K973" s="89"/>
    </row>
    <row r="974" spans="9:11" x14ac:dyDescent="0.2">
      <c r="I974" s="91"/>
      <c r="J974" s="88"/>
      <c r="K974" s="89"/>
    </row>
    <row r="975" spans="9:11" x14ac:dyDescent="0.2">
      <c r="I975" s="91"/>
      <c r="J975" s="88"/>
      <c r="K975" s="89"/>
    </row>
    <row r="976" spans="9:11" x14ac:dyDescent="0.2">
      <c r="I976" s="91"/>
      <c r="J976" s="88"/>
      <c r="K976" s="89"/>
    </row>
    <row r="977" spans="9:11" x14ac:dyDescent="0.2">
      <c r="I977" s="91"/>
      <c r="J977" s="88"/>
      <c r="K977" s="89"/>
    </row>
    <row r="978" spans="9:11" x14ac:dyDescent="0.2">
      <c r="I978" s="91"/>
      <c r="J978" s="88"/>
      <c r="K978" s="89"/>
    </row>
    <row r="979" spans="9:11" x14ac:dyDescent="0.2">
      <c r="I979" s="91"/>
      <c r="J979" s="88"/>
      <c r="K979" s="89"/>
    </row>
    <row r="980" spans="9:11" x14ac:dyDescent="0.2">
      <c r="I980" s="91"/>
      <c r="J980" s="88"/>
      <c r="K980" s="89"/>
    </row>
    <row r="981" spans="9:11" x14ac:dyDescent="0.2">
      <c r="I981" s="91"/>
      <c r="J981" s="88"/>
      <c r="K981" s="89"/>
    </row>
    <row r="982" spans="9:11" x14ac:dyDescent="0.2">
      <c r="I982" s="91"/>
      <c r="J982" s="88"/>
      <c r="K982" s="89"/>
    </row>
    <row r="983" spans="9:11" x14ac:dyDescent="0.2">
      <c r="I983" s="91"/>
      <c r="J983" s="88"/>
      <c r="K983" s="89"/>
    </row>
    <row r="984" spans="9:11" x14ac:dyDescent="0.2">
      <c r="I984" s="91"/>
      <c r="J984" s="88"/>
      <c r="K984" s="89"/>
    </row>
    <row r="985" spans="9:11" x14ac:dyDescent="0.2">
      <c r="I985" s="91"/>
      <c r="J985" s="88"/>
      <c r="K985" s="89"/>
    </row>
    <row r="986" spans="9:11" x14ac:dyDescent="0.2">
      <c r="I986" s="91"/>
      <c r="J986" s="88"/>
      <c r="K986" s="89"/>
    </row>
    <row r="987" spans="9:11" x14ac:dyDescent="0.2">
      <c r="I987" s="91"/>
      <c r="J987" s="88"/>
      <c r="K987" s="89"/>
    </row>
    <row r="988" spans="9:11" x14ac:dyDescent="0.2">
      <c r="I988" s="91"/>
      <c r="J988" s="88"/>
      <c r="K988" s="89"/>
    </row>
    <row r="989" spans="9:11" x14ac:dyDescent="0.2">
      <c r="I989" s="91"/>
      <c r="J989" s="88"/>
      <c r="K989" s="89"/>
    </row>
    <row r="990" spans="9:11" x14ac:dyDescent="0.2">
      <c r="I990" s="91"/>
      <c r="J990" s="88"/>
      <c r="K990" s="89"/>
    </row>
    <row r="991" spans="9:11" x14ac:dyDescent="0.2">
      <c r="I991" s="91"/>
      <c r="J991" s="88"/>
      <c r="K991" s="89"/>
    </row>
    <row r="992" spans="9:11" x14ac:dyDescent="0.2">
      <c r="I992" s="91"/>
      <c r="J992" s="88"/>
      <c r="K992" s="89"/>
    </row>
    <row r="993" spans="9:11" x14ac:dyDescent="0.2">
      <c r="I993" s="91"/>
      <c r="J993" s="88"/>
      <c r="K993" s="89"/>
    </row>
    <row r="994" spans="9:11" x14ac:dyDescent="0.2">
      <c r="I994" s="91"/>
      <c r="J994" s="88"/>
      <c r="K994" s="89"/>
    </row>
    <row r="995" spans="9:11" x14ac:dyDescent="0.2">
      <c r="I995" s="91"/>
      <c r="J995" s="88"/>
      <c r="K995" s="89"/>
    </row>
    <row r="996" spans="9:11" x14ac:dyDescent="0.2">
      <c r="I996" s="91"/>
      <c r="J996" s="88"/>
      <c r="K996" s="89"/>
    </row>
    <row r="997" spans="9:11" x14ac:dyDescent="0.2">
      <c r="I997" s="91"/>
      <c r="J997" s="88"/>
      <c r="K997" s="89"/>
    </row>
    <row r="998" spans="9:11" x14ac:dyDescent="0.2">
      <c r="I998" s="91"/>
      <c r="J998" s="88"/>
      <c r="K998" s="89"/>
    </row>
    <row r="999" spans="9:11" x14ac:dyDescent="0.2">
      <c r="I999" s="91"/>
      <c r="J999" s="88"/>
      <c r="K999" s="89"/>
    </row>
    <row r="1000" spans="9:11" x14ac:dyDescent="0.2">
      <c r="I1000" s="91"/>
      <c r="J1000" s="88"/>
      <c r="K1000" s="89"/>
    </row>
    <row r="1001" spans="9:11" x14ac:dyDescent="0.2">
      <c r="I1001" s="91"/>
      <c r="J1001" s="88"/>
      <c r="K1001" s="89"/>
    </row>
    <row r="1002" spans="9:11" x14ac:dyDescent="0.2">
      <c r="I1002" s="91"/>
      <c r="J1002" s="88"/>
      <c r="K1002" s="89"/>
    </row>
    <row r="1003" spans="9:11" x14ac:dyDescent="0.2">
      <c r="I1003" s="91"/>
      <c r="J1003" s="88"/>
      <c r="K1003" s="89"/>
    </row>
    <row r="1004" spans="9:11" x14ac:dyDescent="0.2">
      <c r="I1004" s="91"/>
      <c r="J1004" s="88"/>
      <c r="K1004" s="89"/>
    </row>
    <row r="1005" spans="9:11" x14ac:dyDescent="0.2">
      <c r="I1005" s="91"/>
      <c r="J1005" s="88"/>
      <c r="K1005" s="89"/>
    </row>
    <row r="1006" spans="9:11" x14ac:dyDescent="0.2">
      <c r="I1006" s="91"/>
      <c r="J1006" s="88"/>
      <c r="K1006" s="89"/>
    </row>
    <row r="1007" spans="9:11" x14ac:dyDescent="0.2">
      <c r="I1007" s="91"/>
      <c r="J1007" s="88"/>
      <c r="K1007" s="89"/>
    </row>
    <row r="1008" spans="9:11" x14ac:dyDescent="0.2">
      <c r="I1008" s="91"/>
      <c r="J1008" s="88"/>
      <c r="K1008" s="89"/>
    </row>
    <row r="1009" spans="9:11" x14ac:dyDescent="0.2">
      <c r="I1009" s="91"/>
      <c r="J1009" s="88"/>
      <c r="K1009" s="89"/>
    </row>
    <row r="1010" spans="9:11" x14ac:dyDescent="0.2">
      <c r="I1010" s="91"/>
      <c r="J1010" s="88"/>
      <c r="K1010" s="89"/>
    </row>
    <row r="1011" spans="9:11" x14ac:dyDescent="0.2">
      <c r="I1011" s="91"/>
      <c r="J1011" s="88"/>
      <c r="K1011" s="89"/>
    </row>
    <row r="1012" spans="9:11" x14ac:dyDescent="0.2">
      <c r="I1012" s="91"/>
      <c r="J1012" s="88"/>
      <c r="K1012" s="89"/>
    </row>
    <row r="1013" spans="9:11" x14ac:dyDescent="0.2">
      <c r="I1013" s="91"/>
      <c r="J1013" s="88"/>
      <c r="K1013" s="89"/>
    </row>
    <row r="1014" spans="9:11" x14ac:dyDescent="0.2">
      <c r="I1014" s="91"/>
      <c r="J1014" s="88"/>
      <c r="K1014" s="89"/>
    </row>
    <row r="1015" spans="9:11" x14ac:dyDescent="0.2">
      <c r="I1015" s="91"/>
      <c r="J1015" s="88"/>
      <c r="K1015" s="89"/>
    </row>
    <row r="1016" spans="9:11" x14ac:dyDescent="0.2">
      <c r="I1016" s="91"/>
      <c r="J1016" s="88"/>
      <c r="K1016" s="89"/>
    </row>
    <row r="1017" spans="9:11" x14ac:dyDescent="0.2">
      <c r="I1017" s="91"/>
      <c r="J1017" s="88"/>
      <c r="K1017" s="89"/>
    </row>
    <row r="1018" spans="9:11" x14ac:dyDescent="0.2">
      <c r="I1018" s="91"/>
      <c r="J1018" s="88"/>
      <c r="K1018" s="89"/>
    </row>
    <row r="1019" spans="9:11" x14ac:dyDescent="0.2">
      <c r="I1019" s="91"/>
      <c r="J1019" s="88"/>
      <c r="K1019" s="89"/>
    </row>
    <row r="1020" spans="9:11" x14ac:dyDescent="0.2">
      <c r="I1020" s="91"/>
      <c r="J1020" s="88"/>
      <c r="K1020" s="89"/>
    </row>
    <row r="1021" spans="9:11" x14ac:dyDescent="0.2">
      <c r="I1021" s="91"/>
      <c r="J1021" s="88"/>
      <c r="K1021" s="89"/>
    </row>
    <row r="1022" spans="9:11" x14ac:dyDescent="0.2">
      <c r="I1022" s="91"/>
      <c r="J1022" s="88"/>
      <c r="K1022" s="89"/>
    </row>
    <row r="1023" spans="9:11" x14ac:dyDescent="0.2">
      <c r="I1023" s="91"/>
      <c r="J1023" s="88"/>
      <c r="K1023" s="89"/>
    </row>
    <row r="1024" spans="9:11" x14ac:dyDescent="0.2">
      <c r="I1024" s="91"/>
      <c r="J1024" s="88"/>
      <c r="K1024" s="89"/>
    </row>
    <row r="1025" spans="9:11" x14ac:dyDescent="0.2">
      <c r="I1025" s="91"/>
      <c r="J1025" s="88"/>
      <c r="K1025" s="89"/>
    </row>
    <row r="1026" spans="9:11" x14ac:dyDescent="0.2">
      <c r="I1026" s="91"/>
      <c r="J1026" s="88"/>
      <c r="K1026" s="89"/>
    </row>
    <row r="1027" spans="9:11" x14ac:dyDescent="0.2">
      <c r="I1027" s="91"/>
      <c r="J1027" s="88"/>
      <c r="K1027" s="89"/>
    </row>
    <row r="1028" spans="9:11" x14ac:dyDescent="0.2">
      <c r="I1028" s="91"/>
      <c r="J1028" s="88"/>
      <c r="K1028" s="89"/>
    </row>
    <row r="1029" spans="9:11" x14ac:dyDescent="0.2">
      <c r="I1029" s="91"/>
      <c r="J1029" s="88"/>
      <c r="K1029" s="89"/>
    </row>
    <row r="1030" spans="9:11" x14ac:dyDescent="0.2">
      <c r="I1030" s="91"/>
      <c r="J1030" s="88"/>
      <c r="K1030" s="89"/>
    </row>
    <row r="1031" spans="9:11" x14ac:dyDescent="0.2">
      <c r="I1031" s="91"/>
      <c r="J1031" s="88"/>
      <c r="K1031" s="89"/>
    </row>
    <row r="1032" spans="9:11" x14ac:dyDescent="0.2">
      <c r="I1032" s="91"/>
      <c r="J1032" s="88"/>
      <c r="K1032" s="89"/>
    </row>
    <row r="1033" spans="9:11" x14ac:dyDescent="0.2">
      <c r="I1033" s="91"/>
      <c r="J1033" s="88"/>
      <c r="K1033" s="89"/>
    </row>
    <row r="1034" spans="9:11" x14ac:dyDescent="0.2">
      <c r="I1034" s="91"/>
      <c r="J1034" s="88"/>
      <c r="K1034" s="89"/>
    </row>
    <row r="1035" spans="9:11" x14ac:dyDescent="0.2">
      <c r="I1035" s="91"/>
      <c r="J1035" s="88"/>
      <c r="K1035" s="89"/>
    </row>
    <row r="1036" spans="9:11" x14ac:dyDescent="0.2">
      <c r="I1036" s="91"/>
      <c r="J1036" s="88"/>
      <c r="K1036" s="89"/>
    </row>
    <row r="1037" spans="9:11" x14ac:dyDescent="0.2">
      <c r="I1037" s="91"/>
      <c r="J1037" s="88"/>
      <c r="K1037" s="89"/>
    </row>
    <row r="1038" spans="9:11" x14ac:dyDescent="0.2">
      <c r="I1038" s="91"/>
      <c r="J1038" s="88"/>
      <c r="K1038" s="89"/>
    </row>
    <row r="1039" spans="9:11" x14ac:dyDescent="0.2">
      <c r="I1039" s="91"/>
      <c r="J1039" s="88"/>
      <c r="K1039" s="89"/>
    </row>
    <row r="1040" spans="9:11" x14ac:dyDescent="0.2">
      <c r="I1040" s="91"/>
      <c r="J1040" s="88"/>
      <c r="K1040" s="89"/>
    </row>
    <row r="1041" spans="9:11" x14ac:dyDescent="0.2">
      <c r="I1041" s="91"/>
      <c r="J1041" s="88"/>
      <c r="K1041" s="89"/>
    </row>
    <row r="1042" spans="9:11" x14ac:dyDescent="0.2">
      <c r="I1042" s="91"/>
      <c r="J1042" s="88"/>
      <c r="K1042" s="89"/>
    </row>
    <row r="1043" spans="9:11" x14ac:dyDescent="0.2">
      <c r="I1043" s="91"/>
      <c r="J1043" s="88"/>
      <c r="K1043" s="89"/>
    </row>
    <row r="1044" spans="9:11" x14ac:dyDescent="0.2">
      <c r="I1044" s="91"/>
      <c r="J1044" s="88"/>
      <c r="K1044" s="89"/>
    </row>
    <row r="1045" spans="9:11" x14ac:dyDescent="0.2">
      <c r="I1045" s="91"/>
      <c r="J1045" s="88"/>
      <c r="K1045" s="89"/>
    </row>
    <row r="1046" spans="9:11" x14ac:dyDescent="0.2">
      <c r="I1046" s="91"/>
      <c r="J1046" s="88"/>
      <c r="K1046" s="89"/>
    </row>
    <row r="1047" spans="9:11" x14ac:dyDescent="0.2">
      <c r="I1047" s="91"/>
      <c r="J1047" s="88"/>
      <c r="K1047" s="89"/>
    </row>
    <row r="1048" spans="9:11" x14ac:dyDescent="0.2">
      <c r="I1048" s="91"/>
      <c r="J1048" s="88"/>
      <c r="K1048" s="89"/>
    </row>
    <row r="1049" spans="9:11" x14ac:dyDescent="0.2">
      <c r="I1049" s="91"/>
      <c r="J1049" s="88"/>
      <c r="K1049" s="89"/>
    </row>
    <row r="1050" spans="9:11" x14ac:dyDescent="0.2">
      <c r="I1050" s="91"/>
      <c r="J1050" s="88"/>
      <c r="K1050" s="89"/>
    </row>
    <row r="1051" spans="9:11" x14ac:dyDescent="0.2">
      <c r="I1051" s="91"/>
      <c r="J1051" s="88"/>
      <c r="K1051" s="89"/>
    </row>
    <row r="1052" spans="9:11" x14ac:dyDescent="0.2">
      <c r="I1052" s="91"/>
      <c r="J1052" s="88"/>
      <c r="K1052" s="89"/>
    </row>
    <row r="1053" spans="9:11" x14ac:dyDescent="0.2">
      <c r="I1053" s="91"/>
      <c r="J1053" s="88"/>
      <c r="K1053" s="89"/>
    </row>
    <row r="1054" spans="9:11" x14ac:dyDescent="0.2">
      <c r="I1054" s="91"/>
      <c r="J1054" s="88"/>
      <c r="K1054" s="89"/>
    </row>
    <row r="1055" spans="9:11" x14ac:dyDescent="0.2">
      <c r="I1055" s="91"/>
      <c r="J1055" s="88"/>
      <c r="K1055" s="89"/>
    </row>
    <row r="1056" spans="9:11" x14ac:dyDescent="0.2">
      <c r="I1056" s="91"/>
      <c r="J1056" s="88"/>
      <c r="K1056" s="89"/>
    </row>
    <row r="1057" spans="9:11" x14ac:dyDescent="0.2">
      <c r="I1057" s="91"/>
      <c r="J1057" s="88"/>
      <c r="K1057" s="89"/>
    </row>
    <row r="1058" spans="9:11" x14ac:dyDescent="0.2">
      <c r="I1058" s="91"/>
      <c r="J1058" s="88"/>
      <c r="K1058" s="89"/>
    </row>
    <row r="1059" spans="9:11" x14ac:dyDescent="0.2">
      <c r="I1059" s="91"/>
      <c r="J1059" s="88"/>
      <c r="K1059" s="89"/>
    </row>
    <row r="1060" spans="9:11" x14ac:dyDescent="0.2">
      <c r="I1060" s="91"/>
      <c r="J1060" s="88"/>
      <c r="K1060" s="89"/>
    </row>
    <row r="1061" spans="9:11" x14ac:dyDescent="0.2">
      <c r="I1061" s="91"/>
      <c r="J1061" s="88"/>
      <c r="K1061" s="89"/>
    </row>
    <row r="1062" spans="9:11" x14ac:dyDescent="0.2">
      <c r="I1062" s="91"/>
      <c r="J1062" s="88"/>
      <c r="K1062" s="89"/>
    </row>
    <row r="1063" spans="9:11" x14ac:dyDescent="0.2">
      <c r="I1063" s="91"/>
      <c r="J1063" s="88"/>
      <c r="K1063" s="89"/>
    </row>
    <row r="1064" spans="9:11" x14ac:dyDescent="0.2">
      <c r="I1064" s="91"/>
      <c r="J1064" s="88"/>
      <c r="K1064" s="89"/>
    </row>
    <row r="1065" spans="9:11" x14ac:dyDescent="0.2">
      <c r="I1065" s="91"/>
      <c r="J1065" s="88"/>
      <c r="K1065" s="89"/>
    </row>
    <row r="1066" spans="9:11" x14ac:dyDescent="0.2">
      <c r="I1066" s="91"/>
      <c r="J1066" s="88"/>
      <c r="K1066" s="89"/>
    </row>
    <row r="1067" spans="9:11" x14ac:dyDescent="0.2">
      <c r="I1067" s="91"/>
      <c r="J1067" s="88"/>
      <c r="K1067" s="89"/>
    </row>
    <row r="1068" spans="9:11" x14ac:dyDescent="0.2">
      <c r="I1068" s="91"/>
      <c r="J1068" s="88"/>
      <c r="K1068" s="89"/>
    </row>
    <row r="1069" spans="9:11" x14ac:dyDescent="0.2">
      <c r="I1069" s="91"/>
      <c r="J1069" s="88"/>
      <c r="K1069" s="89"/>
    </row>
    <row r="1070" spans="9:11" x14ac:dyDescent="0.2">
      <c r="I1070" s="91"/>
      <c r="J1070" s="88"/>
      <c r="K1070" s="89"/>
    </row>
    <row r="1071" spans="9:11" x14ac:dyDescent="0.2">
      <c r="I1071" s="91"/>
      <c r="J1071" s="88"/>
      <c r="K1071" s="89"/>
    </row>
    <row r="1072" spans="9:11" x14ac:dyDescent="0.2">
      <c r="I1072" s="91"/>
      <c r="J1072" s="88"/>
      <c r="K1072" s="89"/>
    </row>
    <row r="1073" spans="9:11" x14ac:dyDescent="0.2">
      <c r="I1073" s="91"/>
      <c r="J1073" s="88"/>
      <c r="K1073" s="89"/>
    </row>
    <row r="1074" spans="9:11" x14ac:dyDescent="0.2">
      <c r="I1074" s="91"/>
      <c r="J1074" s="88"/>
      <c r="K1074" s="89"/>
    </row>
    <row r="1075" spans="9:11" x14ac:dyDescent="0.2">
      <c r="I1075" s="91"/>
      <c r="J1075" s="88"/>
      <c r="K1075" s="89"/>
    </row>
    <row r="1076" spans="9:11" x14ac:dyDescent="0.2">
      <c r="I1076" s="91"/>
      <c r="J1076" s="88"/>
      <c r="K1076" s="89"/>
    </row>
    <row r="1077" spans="9:11" x14ac:dyDescent="0.2">
      <c r="I1077" s="91"/>
      <c r="J1077" s="88"/>
      <c r="K1077" s="89"/>
    </row>
    <row r="1078" spans="9:11" x14ac:dyDescent="0.2">
      <c r="I1078" s="91"/>
      <c r="J1078" s="88"/>
      <c r="K1078" s="89"/>
    </row>
    <row r="1079" spans="9:11" x14ac:dyDescent="0.2">
      <c r="I1079" s="91"/>
      <c r="J1079" s="88"/>
      <c r="K1079" s="89"/>
    </row>
    <row r="1080" spans="9:11" x14ac:dyDescent="0.2">
      <c r="I1080" s="91"/>
      <c r="J1080" s="88"/>
      <c r="K1080" s="89"/>
    </row>
    <row r="1081" spans="9:11" x14ac:dyDescent="0.2">
      <c r="I1081" s="91"/>
      <c r="J1081" s="88"/>
      <c r="K1081" s="89"/>
    </row>
    <row r="1082" spans="9:11" x14ac:dyDescent="0.2">
      <c r="I1082" s="91"/>
      <c r="J1082" s="88"/>
      <c r="K1082" s="89"/>
    </row>
    <row r="1083" spans="9:11" x14ac:dyDescent="0.2">
      <c r="I1083" s="91"/>
      <c r="J1083" s="88"/>
      <c r="K1083" s="89"/>
    </row>
    <row r="1084" spans="9:11" x14ac:dyDescent="0.2">
      <c r="I1084" s="91"/>
      <c r="J1084" s="88"/>
      <c r="K1084" s="89"/>
    </row>
    <row r="1085" spans="9:11" x14ac:dyDescent="0.2">
      <c r="I1085" s="91"/>
      <c r="J1085" s="88"/>
      <c r="K1085" s="89"/>
    </row>
    <row r="1086" spans="9:11" x14ac:dyDescent="0.2">
      <c r="I1086" s="91"/>
      <c r="J1086" s="88"/>
      <c r="K1086" s="89"/>
    </row>
    <row r="1087" spans="9:11" x14ac:dyDescent="0.2">
      <c r="I1087" s="91"/>
      <c r="J1087" s="88"/>
      <c r="K1087" s="89"/>
    </row>
    <row r="1088" spans="9:11" x14ac:dyDescent="0.2">
      <c r="I1088" s="91"/>
      <c r="J1088" s="88"/>
      <c r="K1088" s="89"/>
    </row>
    <row r="1089" spans="9:11" x14ac:dyDescent="0.2">
      <c r="I1089" s="91"/>
      <c r="J1089" s="88"/>
      <c r="K1089" s="89"/>
    </row>
    <row r="1090" spans="9:11" x14ac:dyDescent="0.2">
      <c r="I1090" s="91"/>
      <c r="J1090" s="88"/>
      <c r="K1090" s="89"/>
    </row>
    <row r="1091" spans="9:11" x14ac:dyDescent="0.2">
      <c r="I1091" s="91"/>
      <c r="J1091" s="88"/>
      <c r="K1091" s="89"/>
    </row>
    <row r="1092" spans="9:11" x14ac:dyDescent="0.2">
      <c r="I1092" s="91"/>
      <c r="J1092" s="88"/>
      <c r="K1092" s="89"/>
    </row>
    <row r="1093" spans="9:11" x14ac:dyDescent="0.2">
      <c r="I1093" s="91"/>
      <c r="J1093" s="88"/>
      <c r="K1093" s="89"/>
    </row>
    <row r="1094" spans="9:11" x14ac:dyDescent="0.2">
      <c r="I1094" s="91"/>
      <c r="J1094" s="88"/>
      <c r="K1094" s="89"/>
    </row>
    <row r="1095" spans="9:11" x14ac:dyDescent="0.2">
      <c r="I1095" s="91"/>
      <c r="J1095" s="88"/>
      <c r="K1095" s="89"/>
    </row>
    <row r="1096" spans="9:11" x14ac:dyDescent="0.2">
      <c r="I1096" s="91"/>
      <c r="J1096" s="88"/>
      <c r="K1096" s="89"/>
    </row>
    <row r="1097" spans="9:11" x14ac:dyDescent="0.2">
      <c r="I1097" s="91"/>
      <c r="J1097" s="88"/>
      <c r="K1097" s="89"/>
    </row>
    <row r="1098" spans="9:11" x14ac:dyDescent="0.2">
      <c r="I1098" s="91"/>
      <c r="J1098" s="88"/>
      <c r="K1098" s="89"/>
    </row>
    <row r="1099" spans="9:11" x14ac:dyDescent="0.2">
      <c r="I1099" s="91"/>
      <c r="J1099" s="88"/>
      <c r="K1099" s="89"/>
    </row>
    <row r="1100" spans="9:11" x14ac:dyDescent="0.2">
      <c r="I1100" s="91"/>
      <c r="J1100" s="88"/>
      <c r="K1100" s="89"/>
    </row>
    <row r="1101" spans="9:11" x14ac:dyDescent="0.2">
      <c r="I1101" s="91"/>
      <c r="J1101" s="88"/>
      <c r="K1101" s="89"/>
    </row>
    <row r="1102" spans="9:11" x14ac:dyDescent="0.2">
      <c r="I1102" s="91"/>
      <c r="J1102" s="88"/>
      <c r="K1102" s="89"/>
    </row>
    <row r="1103" spans="9:11" x14ac:dyDescent="0.2">
      <c r="I1103" s="91"/>
      <c r="J1103" s="88"/>
      <c r="K1103" s="89"/>
    </row>
    <row r="1104" spans="9:11" x14ac:dyDescent="0.2">
      <c r="I1104" s="91"/>
      <c r="J1104" s="88"/>
      <c r="K1104" s="89"/>
    </row>
    <row r="1105" spans="9:11" x14ac:dyDescent="0.2">
      <c r="I1105" s="91"/>
      <c r="J1105" s="88"/>
      <c r="K1105" s="89"/>
    </row>
    <row r="1106" spans="9:11" x14ac:dyDescent="0.2">
      <c r="I1106" s="91"/>
      <c r="J1106" s="88"/>
      <c r="K1106" s="89"/>
    </row>
    <row r="1107" spans="9:11" x14ac:dyDescent="0.2">
      <c r="I1107" s="91"/>
      <c r="J1107" s="88"/>
      <c r="K1107" s="89"/>
    </row>
    <row r="1108" spans="9:11" x14ac:dyDescent="0.2">
      <c r="I1108" s="91"/>
      <c r="J1108" s="88"/>
      <c r="K1108" s="89"/>
    </row>
    <row r="1109" spans="9:11" x14ac:dyDescent="0.2">
      <c r="I1109" s="91"/>
      <c r="J1109" s="88"/>
      <c r="K1109" s="89"/>
    </row>
    <row r="1110" spans="9:11" x14ac:dyDescent="0.2">
      <c r="I1110" s="91"/>
      <c r="J1110" s="88"/>
      <c r="K1110" s="89"/>
    </row>
    <row r="1111" spans="9:11" x14ac:dyDescent="0.2">
      <c r="I1111" s="91"/>
      <c r="J1111" s="88"/>
      <c r="K1111" s="89"/>
    </row>
    <row r="1112" spans="9:11" x14ac:dyDescent="0.2">
      <c r="I1112" s="91"/>
      <c r="J1112" s="88"/>
      <c r="K1112" s="89"/>
    </row>
    <row r="1113" spans="9:11" x14ac:dyDescent="0.2">
      <c r="I1113" s="91"/>
      <c r="J1113" s="88"/>
      <c r="K1113" s="89"/>
    </row>
    <row r="1114" spans="9:11" x14ac:dyDescent="0.2">
      <c r="I1114" s="91"/>
      <c r="J1114" s="88"/>
      <c r="K1114" s="89"/>
    </row>
    <row r="1115" spans="9:11" x14ac:dyDescent="0.2">
      <c r="I1115" s="91"/>
      <c r="J1115" s="88"/>
      <c r="K1115" s="89"/>
    </row>
    <row r="1116" spans="9:11" x14ac:dyDescent="0.2">
      <c r="I1116" s="91"/>
      <c r="J1116" s="88"/>
      <c r="K1116" s="89"/>
    </row>
    <row r="1117" spans="9:11" x14ac:dyDescent="0.2">
      <c r="I1117" s="91"/>
      <c r="J1117" s="88"/>
      <c r="K1117" s="89"/>
    </row>
    <row r="1118" spans="9:11" x14ac:dyDescent="0.2">
      <c r="I1118" s="91"/>
      <c r="J1118" s="88"/>
      <c r="K1118" s="89"/>
    </row>
    <row r="1119" spans="9:11" x14ac:dyDescent="0.2">
      <c r="I1119" s="91"/>
      <c r="J1119" s="88"/>
      <c r="K1119" s="89"/>
    </row>
    <row r="1120" spans="9:11" x14ac:dyDescent="0.2">
      <c r="I1120" s="91"/>
      <c r="J1120" s="88"/>
      <c r="K1120" s="89"/>
    </row>
    <row r="1121" spans="9:11" x14ac:dyDescent="0.2">
      <c r="I1121" s="91"/>
      <c r="J1121" s="88"/>
      <c r="K1121" s="89"/>
    </row>
    <row r="1122" spans="9:11" x14ac:dyDescent="0.2">
      <c r="I1122" s="91"/>
      <c r="J1122" s="88"/>
      <c r="K1122" s="89"/>
    </row>
    <row r="1123" spans="9:11" x14ac:dyDescent="0.2">
      <c r="I1123" s="91"/>
      <c r="J1123" s="88"/>
      <c r="K1123" s="89"/>
    </row>
    <row r="1124" spans="9:11" x14ac:dyDescent="0.2">
      <c r="I1124" s="91"/>
      <c r="J1124" s="88"/>
      <c r="K1124" s="89"/>
    </row>
    <row r="1125" spans="9:11" x14ac:dyDescent="0.2">
      <c r="I1125" s="91"/>
      <c r="J1125" s="88"/>
      <c r="K1125" s="89"/>
    </row>
    <row r="1126" spans="9:11" x14ac:dyDescent="0.2">
      <c r="I1126" s="91"/>
      <c r="J1126" s="88"/>
      <c r="K1126" s="89"/>
    </row>
    <row r="1127" spans="9:11" x14ac:dyDescent="0.2">
      <c r="I1127" s="91"/>
      <c r="J1127" s="88"/>
      <c r="K1127" s="89"/>
    </row>
    <row r="1128" spans="9:11" x14ac:dyDescent="0.2">
      <c r="I1128" s="91"/>
      <c r="J1128" s="88"/>
      <c r="K1128" s="89"/>
    </row>
    <row r="1129" spans="9:11" x14ac:dyDescent="0.2">
      <c r="I1129" s="91"/>
      <c r="J1129" s="88"/>
      <c r="K1129" s="89"/>
    </row>
    <row r="1130" spans="9:11" x14ac:dyDescent="0.2">
      <c r="I1130" s="91"/>
      <c r="J1130" s="88"/>
      <c r="K1130" s="89"/>
    </row>
    <row r="1131" spans="9:11" x14ac:dyDescent="0.2">
      <c r="I1131" s="91"/>
      <c r="J1131" s="88"/>
      <c r="K1131" s="89"/>
    </row>
    <row r="1132" spans="9:11" x14ac:dyDescent="0.2">
      <c r="I1132" s="91"/>
      <c r="J1132" s="88"/>
      <c r="K1132" s="89"/>
    </row>
    <row r="1133" spans="9:11" x14ac:dyDescent="0.2">
      <c r="I1133" s="91"/>
      <c r="J1133" s="88"/>
      <c r="K1133" s="89"/>
    </row>
    <row r="1134" spans="9:11" x14ac:dyDescent="0.2">
      <c r="I1134" s="91"/>
      <c r="J1134" s="88"/>
      <c r="K1134" s="89"/>
    </row>
    <row r="1135" spans="9:11" x14ac:dyDescent="0.2">
      <c r="I1135" s="91"/>
      <c r="J1135" s="88"/>
      <c r="K1135" s="89"/>
    </row>
    <row r="1136" spans="9:11" x14ac:dyDescent="0.2">
      <c r="I1136" s="91"/>
      <c r="J1136" s="88"/>
      <c r="K1136" s="89"/>
    </row>
    <row r="1137" spans="9:11" x14ac:dyDescent="0.2">
      <c r="I1137" s="91"/>
      <c r="J1137" s="88"/>
      <c r="K1137" s="89"/>
    </row>
    <row r="1138" spans="9:11" x14ac:dyDescent="0.2">
      <c r="I1138" s="91"/>
      <c r="J1138" s="88"/>
      <c r="K1138" s="89"/>
    </row>
    <row r="1139" spans="9:11" x14ac:dyDescent="0.2">
      <c r="I1139" s="91"/>
      <c r="J1139" s="88"/>
      <c r="K1139" s="89"/>
    </row>
    <row r="1140" spans="9:11" x14ac:dyDescent="0.2">
      <c r="I1140" s="91"/>
      <c r="J1140" s="88"/>
      <c r="K1140" s="89"/>
    </row>
    <row r="1141" spans="9:11" x14ac:dyDescent="0.2">
      <c r="I1141" s="91"/>
      <c r="J1141" s="88"/>
      <c r="K1141" s="89"/>
    </row>
    <row r="1142" spans="9:11" x14ac:dyDescent="0.2">
      <c r="I1142" s="91"/>
      <c r="J1142" s="88"/>
      <c r="K1142" s="89"/>
    </row>
    <row r="1143" spans="9:11" x14ac:dyDescent="0.2">
      <c r="I1143" s="91"/>
      <c r="J1143" s="88"/>
      <c r="K1143" s="89"/>
    </row>
    <row r="1144" spans="9:11" x14ac:dyDescent="0.2">
      <c r="I1144" s="91"/>
      <c r="J1144" s="88"/>
      <c r="K1144" s="89"/>
    </row>
    <row r="1145" spans="9:11" x14ac:dyDescent="0.2">
      <c r="I1145" s="91"/>
      <c r="J1145" s="88"/>
      <c r="K1145" s="89"/>
    </row>
    <row r="1146" spans="9:11" x14ac:dyDescent="0.2">
      <c r="I1146" s="91"/>
      <c r="J1146" s="88"/>
      <c r="K1146" s="89"/>
    </row>
    <row r="1147" spans="9:11" x14ac:dyDescent="0.2">
      <c r="I1147" s="91"/>
      <c r="J1147" s="88"/>
      <c r="K1147" s="89"/>
    </row>
    <row r="1148" spans="9:11" x14ac:dyDescent="0.2">
      <c r="I1148" s="91"/>
      <c r="J1148" s="88"/>
      <c r="K1148" s="89"/>
    </row>
    <row r="1149" spans="9:11" x14ac:dyDescent="0.2">
      <c r="I1149" s="91"/>
      <c r="J1149" s="88"/>
      <c r="K1149" s="89"/>
    </row>
    <row r="1150" spans="9:11" x14ac:dyDescent="0.2">
      <c r="I1150" s="91"/>
      <c r="J1150" s="88"/>
      <c r="K1150" s="89"/>
    </row>
    <row r="1151" spans="9:11" x14ac:dyDescent="0.2">
      <c r="I1151" s="91"/>
      <c r="J1151" s="88"/>
      <c r="K1151" s="89"/>
    </row>
    <row r="1152" spans="9:11" x14ac:dyDescent="0.2">
      <c r="I1152" s="91"/>
      <c r="J1152" s="88"/>
      <c r="K1152" s="89"/>
    </row>
    <row r="1153" spans="9:11" x14ac:dyDescent="0.2">
      <c r="I1153" s="91"/>
      <c r="J1153" s="88"/>
      <c r="K1153" s="89"/>
    </row>
    <row r="1154" spans="9:11" x14ac:dyDescent="0.2">
      <c r="I1154" s="91"/>
      <c r="J1154" s="88"/>
      <c r="K1154" s="89"/>
    </row>
    <row r="1155" spans="9:11" x14ac:dyDescent="0.2">
      <c r="I1155" s="91"/>
      <c r="J1155" s="88"/>
      <c r="K1155" s="89"/>
    </row>
    <row r="1156" spans="9:11" x14ac:dyDescent="0.2">
      <c r="I1156" s="91"/>
      <c r="J1156" s="88"/>
      <c r="K1156" s="89"/>
    </row>
    <row r="1157" spans="9:11" x14ac:dyDescent="0.2">
      <c r="I1157" s="91"/>
      <c r="J1157" s="88"/>
      <c r="K1157" s="89"/>
    </row>
    <row r="1158" spans="9:11" x14ac:dyDescent="0.2">
      <c r="I1158" s="91"/>
      <c r="J1158" s="88"/>
      <c r="K1158" s="89"/>
    </row>
    <row r="1159" spans="9:11" x14ac:dyDescent="0.2">
      <c r="I1159" s="91"/>
      <c r="J1159" s="88"/>
      <c r="K1159" s="89"/>
    </row>
    <row r="1160" spans="9:11" x14ac:dyDescent="0.2">
      <c r="I1160" s="91"/>
      <c r="J1160" s="88"/>
      <c r="K1160" s="89"/>
    </row>
    <row r="1161" spans="9:11" x14ac:dyDescent="0.2">
      <c r="I1161" s="91"/>
      <c r="J1161" s="88"/>
      <c r="K1161" s="89"/>
    </row>
    <row r="1162" spans="9:11" x14ac:dyDescent="0.2">
      <c r="I1162" s="91"/>
      <c r="J1162" s="88"/>
      <c r="K1162" s="89"/>
    </row>
    <row r="1163" spans="9:11" x14ac:dyDescent="0.2">
      <c r="I1163" s="91"/>
      <c r="J1163" s="88"/>
      <c r="K1163" s="89"/>
    </row>
    <row r="1164" spans="9:11" x14ac:dyDescent="0.2">
      <c r="I1164" s="91"/>
      <c r="J1164" s="88"/>
      <c r="K1164" s="89"/>
    </row>
    <row r="1165" spans="9:11" x14ac:dyDescent="0.2">
      <c r="I1165" s="91"/>
      <c r="J1165" s="88"/>
      <c r="K1165" s="89"/>
    </row>
    <row r="1166" spans="9:11" x14ac:dyDescent="0.2">
      <c r="I1166" s="91"/>
      <c r="J1166" s="88"/>
      <c r="K1166" s="89"/>
    </row>
    <row r="1167" spans="9:11" x14ac:dyDescent="0.2">
      <c r="I1167" s="91"/>
      <c r="J1167" s="88"/>
      <c r="K1167" s="89"/>
    </row>
    <row r="1168" spans="9:11" x14ac:dyDescent="0.2">
      <c r="I1168" s="91"/>
      <c r="J1168" s="88"/>
      <c r="K1168" s="89"/>
    </row>
    <row r="1169" spans="9:11" x14ac:dyDescent="0.2">
      <c r="I1169" s="91"/>
      <c r="J1169" s="88"/>
      <c r="K1169" s="89"/>
    </row>
    <row r="1170" spans="9:11" x14ac:dyDescent="0.2">
      <c r="I1170" s="91"/>
      <c r="J1170" s="88"/>
      <c r="K1170" s="89"/>
    </row>
    <row r="1171" spans="9:11" x14ac:dyDescent="0.2">
      <c r="I1171" s="91"/>
      <c r="J1171" s="88"/>
      <c r="K1171" s="89"/>
    </row>
    <row r="1172" spans="9:11" x14ac:dyDescent="0.2">
      <c r="I1172" s="91"/>
      <c r="J1172" s="88"/>
      <c r="K1172" s="89"/>
    </row>
    <row r="1173" spans="9:11" x14ac:dyDescent="0.2">
      <c r="I1173" s="91"/>
      <c r="J1173" s="88"/>
      <c r="K1173" s="89"/>
    </row>
    <row r="1174" spans="9:11" x14ac:dyDescent="0.2">
      <c r="I1174" s="91"/>
      <c r="J1174" s="88"/>
      <c r="K1174" s="89"/>
    </row>
    <row r="1175" spans="9:11" x14ac:dyDescent="0.2">
      <c r="I1175" s="91"/>
      <c r="J1175" s="88"/>
      <c r="K1175" s="89"/>
    </row>
    <row r="1176" spans="9:11" x14ac:dyDescent="0.2">
      <c r="I1176" s="91"/>
      <c r="J1176" s="88"/>
      <c r="K1176" s="89"/>
    </row>
    <row r="1177" spans="9:11" x14ac:dyDescent="0.2">
      <c r="I1177" s="91"/>
      <c r="J1177" s="88"/>
      <c r="K1177" s="89"/>
    </row>
    <row r="1178" spans="9:11" x14ac:dyDescent="0.2">
      <c r="I1178" s="91"/>
      <c r="J1178" s="88"/>
      <c r="K1178" s="89"/>
    </row>
    <row r="1179" spans="9:11" x14ac:dyDescent="0.2">
      <c r="I1179" s="91"/>
      <c r="J1179" s="88"/>
      <c r="K1179" s="89"/>
    </row>
    <row r="1180" spans="9:11" x14ac:dyDescent="0.2">
      <c r="I1180" s="91"/>
      <c r="J1180" s="88"/>
      <c r="K1180" s="89"/>
    </row>
    <row r="1181" spans="9:11" x14ac:dyDescent="0.2">
      <c r="I1181" s="91"/>
      <c r="J1181" s="88"/>
      <c r="K1181" s="89"/>
    </row>
    <row r="1182" spans="9:11" x14ac:dyDescent="0.2">
      <c r="I1182" s="91"/>
      <c r="J1182" s="88"/>
      <c r="K1182" s="89"/>
    </row>
    <row r="1183" spans="9:11" x14ac:dyDescent="0.2">
      <c r="I1183" s="91"/>
      <c r="J1183" s="88"/>
      <c r="K1183" s="89"/>
    </row>
    <row r="1184" spans="9:11" x14ac:dyDescent="0.2">
      <c r="I1184" s="91"/>
      <c r="J1184" s="88"/>
      <c r="K1184" s="89"/>
    </row>
    <row r="1185" spans="9:11" x14ac:dyDescent="0.2">
      <c r="I1185" s="91"/>
      <c r="J1185" s="88"/>
      <c r="K1185" s="89"/>
    </row>
    <row r="1186" spans="9:11" x14ac:dyDescent="0.2">
      <c r="I1186" s="91"/>
      <c r="J1186" s="88"/>
      <c r="K1186" s="89"/>
    </row>
    <row r="1187" spans="9:11" x14ac:dyDescent="0.2">
      <c r="I1187" s="91"/>
      <c r="J1187" s="88"/>
      <c r="K1187" s="89"/>
    </row>
    <row r="1188" spans="9:11" x14ac:dyDescent="0.2">
      <c r="I1188" s="91"/>
      <c r="J1188" s="88"/>
      <c r="K1188" s="89"/>
    </row>
    <row r="1189" spans="9:11" x14ac:dyDescent="0.2">
      <c r="I1189" s="91"/>
      <c r="J1189" s="88"/>
      <c r="K1189" s="89"/>
    </row>
    <row r="1190" spans="9:11" x14ac:dyDescent="0.2">
      <c r="I1190" s="91"/>
      <c r="J1190" s="88"/>
      <c r="K1190" s="89"/>
    </row>
    <row r="1191" spans="9:11" x14ac:dyDescent="0.2">
      <c r="I1191" s="91"/>
      <c r="J1191" s="88"/>
      <c r="K1191" s="89"/>
    </row>
    <row r="1192" spans="9:11" x14ac:dyDescent="0.2">
      <c r="I1192" s="91"/>
      <c r="J1192" s="88"/>
      <c r="K1192" s="89"/>
    </row>
    <row r="1193" spans="9:11" x14ac:dyDescent="0.2">
      <c r="I1193" s="91"/>
      <c r="J1193" s="88"/>
      <c r="K1193" s="89"/>
    </row>
    <row r="1194" spans="9:11" x14ac:dyDescent="0.2">
      <c r="I1194" s="91"/>
      <c r="J1194" s="88"/>
      <c r="K1194" s="89"/>
    </row>
    <row r="1195" spans="9:11" x14ac:dyDescent="0.2">
      <c r="I1195" s="91"/>
      <c r="J1195" s="88"/>
      <c r="K1195" s="89"/>
    </row>
    <row r="1196" spans="9:11" x14ac:dyDescent="0.2">
      <c r="I1196" s="91"/>
      <c r="J1196" s="88"/>
      <c r="K1196" s="89"/>
    </row>
    <row r="1197" spans="9:11" x14ac:dyDescent="0.2">
      <c r="I1197" s="91"/>
      <c r="J1197" s="88"/>
      <c r="K1197" s="89"/>
    </row>
    <row r="1198" spans="9:11" x14ac:dyDescent="0.2">
      <c r="I1198" s="91"/>
      <c r="J1198" s="88"/>
      <c r="K1198" s="89"/>
    </row>
    <row r="1199" spans="9:11" x14ac:dyDescent="0.2">
      <c r="I1199" s="91"/>
      <c r="J1199" s="88"/>
      <c r="K1199" s="89"/>
    </row>
    <row r="1200" spans="9:11" x14ac:dyDescent="0.2">
      <c r="I1200" s="91"/>
      <c r="J1200" s="88"/>
      <c r="K1200" s="89"/>
    </row>
    <row r="1201" spans="9:11" x14ac:dyDescent="0.2">
      <c r="I1201" s="91"/>
      <c r="J1201" s="88"/>
      <c r="K1201" s="89"/>
    </row>
    <row r="1202" spans="9:11" x14ac:dyDescent="0.2">
      <c r="I1202" s="91"/>
      <c r="J1202" s="88"/>
      <c r="K1202" s="89"/>
    </row>
    <row r="1203" spans="9:11" x14ac:dyDescent="0.2">
      <c r="I1203" s="91"/>
      <c r="J1203" s="88"/>
      <c r="K1203" s="89"/>
    </row>
    <row r="1204" spans="9:11" x14ac:dyDescent="0.2">
      <c r="I1204" s="91"/>
      <c r="J1204" s="88"/>
      <c r="K1204" s="89"/>
    </row>
    <row r="1205" spans="9:11" x14ac:dyDescent="0.2">
      <c r="I1205" s="91"/>
      <c r="J1205" s="88"/>
      <c r="K1205" s="89"/>
    </row>
    <row r="1206" spans="9:11" x14ac:dyDescent="0.2">
      <c r="I1206" s="91"/>
      <c r="J1206" s="88"/>
      <c r="K1206" s="89"/>
    </row>
    <row r="1207" spans="9:11" x14ac:dyDescent="0.2">
      <c r="I1207" s="91"/>
      <c r="J1207" s="88"/>
      <c r="K1207" s="89"/>
    </row>
    <row r="1208" spans="9:11" x14ac:dyDescent="0.2">
      <c r="I1208" s="91"/>
      <c r="J1208" s="88"/>
      <c r="K1208" s="89"/>
    </row>
    <row r="1209" spans="9:11" x14ac:dyDescent="0.2">
      <c r="I1209" s="91"/>
      <c r="J1209" s="88"/>
      <c r="K1209" s="89"/>
    </row>
    <row r="1210" spans="9:11" x14ac:dyDescent="0.2">
      <c r="I1210" s="91"/>
      <c r="J1210" s="88"/>
      <c r="K1210" s="89"/>
    </row>
    <row r="1211" spans="9:11" x14ac:dyDescent="0.2">
      <c r="I1211" s="91"/>
      <c r="J1211" s="88"/>
      <c r="K1211" s="89"/>
    </row>
    <row r="1212" spans="9:11" x14ac:dyDescent="0.2">
      <c r="I1212" s="91"/>
      <c r="J1212" s="88"/>
      <c r="K1212" s="89"/>
    </row>
    <row r="1213" spans="9:11" x14ac:dyDescent="0.2">
      <c r="I1213" s="91"/>
      <c r="J1213" s="88"/>
      <c r="K1213" s="89"/>
    </row>
    <row r="1214" spans="9:11" x14ac:dyDescent="0.2">
      <c r="I1214" s="91"/>
      <c r="J1214" s="88"/>
      <c r="K1214" s="89"/>
    </row>
    <row r="1215" spans="9:11" x14ac:dyDescent="0.2">
      <c r="I1215" s="91"/>
      <c r="J1215" s="88"/>
      <c r="K1215" s="89"/>
    </row>
    <row r="1216" spans="9:11" x14ac:dyDescent="0.2">
      <c r="I1216" s="91"/>
      <c r="J1216" s="88"/>
      <c r="K1216" s="89"/>
    </row>
    <row r="1217" spans="9:11" x14ac:dyDescent="0.2">
      <c r="I1217" s="91"/>
      <c r="J1217" s="88"/>
      <c r="K1217" s="89"/>
    </row>
    <row r="1218" spans="9:11" x14ac:dyDescent="0.2">
      <c r="I1218" s="91"/>
      <c r="J1218" s="88"/>
      <c r="K1218" s="89"/>
    </row>
    <row r="1219" spans="9:11" x14ac:dyDescent="0.2">
      <c r="I1219" s="91"/>
      <c r="J1219" s="88"/>
      <c r="K1219" s="89"/>
    </row>
    <row r="1220" spans="9:11" x14ac:dyDescent="0.2">
      <c r="I1220" s="91"/>
      <c r="J1220" s="88"/>
      <c r="K1220" s="89"/>
    </row>
    <row r="1221" spans="9:11" x14ac:dyDescent="0.2">
      <c r="I1221" s="91"/>
      <c r="J1221" s="88"/>
      <c r="K1221" s="89"/>
    </row>
    <row r="1222" spans="9:11" x14ac:dyDescent="0.2">
      <c r="I1222" s="91"/>
      <c r="J1222" s="88"/>
      <c r="K1222" s="89"/>
    </row>
    <row r="1223" spans="9:11" x14ac:dyDescent="0.2">
      <c r="I1223" s="91"/>
      <c r="J1223" s="88"/>
      <c r="K1223" s="89"/>
    </row>
    <row r="1224" spans="9:11" x14ac:dyDescent="0.2">
      <c r="I1224" s="91"/>
      <c r="J1224" s="88"/>
      <c r="K1224" s="89"/>
    </row>
    <row r="1225" spans="9:11" x14ac:dyDescent="0.2">
      <c r="I1225" s="91"/>
      <c r="J1225" s="88"/>
      <c r="K1225" s="89"/>
    </row>
    <row r="1226" spans="9:11" x14ac:dyDescent="0.2">
      <c r="I1226" s="91"/>
      <c r="J1226" s="88"/>
      <c r="K1226" s="89"/>
    </row>
    <row r="1227" spans="9:11" x14ac:dyDescent="0.2">
      <c r="I1227" s="91"/>
      <c r="J1227" s="88"/>
      <c r="K1227" s="89"/>
    </row>
    <row r="1228" spans="9:11" x14ac:dyDescent="0.2">
      <c r="I1228" s="91"/>
      <c r="J1228" s="88"/>
      <c r="K1228" s="89"/>
    </row>
    <row r="1229" spans="9:11" x14ac:dyDescent="0.2">
      <c r="I1229" s="91"/>
      <c r="J1229" s="88"/>
      <c r="K1229" s="89"/>
    </row>
    <row r="1230" spans="9:11" x14ac:dyDescent="0.2">
      <c r="I1230" s="91"/>
      <c r="J1230" s="88"/>
      <c r="K1230" s="89"/>
    </row>
    <row r="1231" spans="9:11" x14ac:dyDescent="0.2">
      <c r="I1231" s="91"/>
      <c r="J1231" s="88"/>
      <c r="K1231" s="89"/>
    </row>
    <row r="1232" spans="9:11" x14ac:dyDescent="0.2">
      <c r="I1232" s="91"/>
      <c r="J1232" s="88"/>
      <c r="K1232" s="89"/>
    </row>
    <row r="1233" spans="9:11" x14ac:dyDescent="0.2">
      <c r="I1233" s="91"/>
      <c r="J1233" s="88"/>
      <c r="K1233" s="89"/>
    </row>
    <row r="1234" spans="9:11" x14ac:dyDescent="0.2">
      <c r="I1234" s="91"/>
      <c r="J1234" s="88"/>
      <c r="K1234" s="89"/>
    </row>
    <row r="1235" spans="9:11" x14ac:dyDescent="0.2">
      <c r="I1235" s="91"/>
      <c r="J1235" s="88"/>
      <c r="K1235" s="89"/>
    </row>
    <row r="1236" spans="9:11" x14ac:dyDescent="0.2">
      <c r="I1236" s="91"/>
      <c r="J1236" s="88"/>
      <c r="K1236" s="89"/>
    </row>
    <row r="1237" spans="9:11" x14ac:dyDescent="0.2">
      <c r="I1237" s="91"/>
      <c r="J1237" s="88"/>
      <c r="K1237" s="89"/>
    </row>
    <row r="1238" spans="9:11" x14ac:dyDescent="0.2">
      <c r="I1238" s="91"/>
      <c r="J1238" s="88"/>
      <c r="K1238" s="89"/>
    </row>
    <row r="1239" spans="9:11" x14ac:dyDescent="0.2">
      <c r="I1239" s="91"/>
      <c r="J1239" s="88"/>
      <c r="K1239" s="89"/>
    </row>
    <row r="1240" spans="9:11" x14ac:dyDescent="0.2">
      <c r="I1240" s="91"/>
      <c r="J1240" s="88"/>
      <c r="K1240" s="89"/>
    </row>
    <row r="1241" spans="9:11" x14ac:dyDescent="0.2">
      <c r="I1241" s="91"/>
      <c r="J1241" s="88"/>
      <c r="K1241" s="89"/>
    </row>
    <row r="1242" spans="9:11" x14ac:dyDescent="0.2">
      <c r="I1242" s="91"/>
      <c r="J1242" s="88"/>
      <c r="K1242" s="89"/>
    </row>
    <row r="1243" spans="9:11" x14ac:dyDescent="0.2">
      <c r="I1243" s="91"/>
      <c r="J1243" s="88"/>
      <c r="K1243" s="89"/>
    </row>
    <row r="1244" spans="9:11" x14ac:dyDescent="0.2">
      <c r="I1244" s="91"/>
      <c r="J1244" s="88"/>
      <c r="K1244" s="89"/>
    </row>
    <row r="1245" spans="9:11" x14ac:dyDescent="0.2">
      <c r="I1245" s="91"/>
      <c r="J1245" s="88"/>
      <c r="K1245" s="89"/>
    </row>
    <row r="1246" spans="9:11" x14ac:dyDescent="0.2">
      <c r="I1246" s="91"/>
      <c r="J1246" s="88"/>
      <c r="K1246" s="89"/>
    </row>
    <row r="1247" spans="9:11" x14ac:dyDescent="0.2">
      <c r="I1247" s="91"/>
      <c r="J1247" s="88"/>
      <c r="K1247" s="89"/>
    </row>
    <row r="1248" spans="9:11" x14ac:dyDescent="0.2">
      <c r="I1248" s="91"/>
      <c r="J1248" s="88"/>
      <c r="K1248" s="89"/>
    </row>
    <row r="1249" spans="9:11" x14ac:dyDescent="0.2">
      <c r="I1249" s="91"/>
      <c r="J1249" s="88"/>
      <c r="K1249" s="89"/>
    </row>
    <row r="1250" spans="9:11" x14ac:dyDescent="0.2">
      <c r="I1250" s="91"/>
      <c r="J1250" s="88"/>
      <c r="K1250" s="89"/>
    </row>
    <row r="1251" spans="9:11" x14ac:dyDescent="0.2">
      <c r="I1251" s="91"/>
      <c r="J1251" s="88"/>
      <c r="K1251" s="89"/>
    </row>
    <row r="1252" spans="9:11" x14ac:dyDescent="0.2">
      <c r="I1252" s="91"/>
      <c r="J1252" s="88"/>
      <c r="K1252" s="89"/>
    </row>
    <row r="1253" spans="9:11" x14ac:dyDescent="0.2">
      <c r="I1253" s="91"/>
      <c r="J1253" s="88"/>
      <c r="K1253" s="89"/>
    </row>
    <row r="1254" spans="9:11" x14ac:dyDescent="0.2">
      <c r="I1254" s="91"/>
      <c r="J1254" s="88"/>
      <c r="K1254" s="89"/>
    </row>
    <row r="1255" spans="9:11" x14ac:dyDescent="0.2">
      <c r="I1255" s="91"/>
      <c r="J1255" s="88"/>
      <c r="K1255" s="89"/>
    </row>
    <row r="1256" spans="9:11" x14ac:dyDescent="0.2">
      <c r="I1256" s="91"/>
      <c r="J1256" s="88"/>
      <c r="K1256" s="89"/>
    </row>
    <row r="1257" spans="9:11" x14ac:dyDescent="0.2">
      <c r="I1257" s="91"/>
      <c r="J1257" s="88"/>
      <c r="K1257" s="89"/>
    </row>
    <row r="1258" spans="9:11" x14ac:dyDescent="0.2">
      <c r="I1258" s="91"/>
      <c r="J1258" s="88"/>
      <c r="K1258" s="89"/>
    </row>
    <row r="1259" spans="9:11" x14ac:dyDescent="0.2">
      <c r="I1259" s="91"/>
      <c r="J1259" s="88"/>
      <c r="K1259" s="89"/>
    </row>
    <row r="1260" spans="9:11" x14ac:dyDescent="0.2">
      <c r="I1260" s="91"/>
      <c r="J1260" s="88"/>
      <c r="K1260" s="89"/>
    </row>
    <row r="1261" spans="9:11" x14ac:dyDescent="0.2">
      <c r="I1261" s="91"/>
      <c r="J1261" s="88"/>
      <c r="K1261" s="89"/>
    </row>
    <row r="1262" spans="9:11" x14ac:dyDescent="0.2">
      <c r="I1262" s="91"/>
      <c r="J1262" s="88"/>
      <c r="K1262" s="89"/>
    </row>
    <row r="1263" spans="9:11" x14ac:dyDescent="0.2">
      <c r="I1263" s="91"/>
      <c r="J1263" s="88"/>
      <c r="K1263" s="89"/>
    </row>
    <row r="1264" spans="9:11" x14ac:dyDescent="0.2">
      <c r="I1264" s="91"/>
      <c r="J1264" s="88"/>
      <c r="K1264" s="89"/>
    </row>
    <row r="1265" spans="9:11" x14ac:dyDescent="0.2">
      <c r="I1265" s="91"/>
      <c r="J1265" s="88"/>
      <c r="K1265" s="89"/>
    </row>
    <row r="1266" spans="9:11" x14ac:dyDescent="0.2">
      <c r="I1266" s="91"/>
      <c r="J1266" s="88"/>
      <c r="K1266" s="89"/>
    </row>
    <row r="1267" spans="9:11" x14ac:dyDescent="0.2">
      <c r="I1267" s="91"/>
      <c r="J1267" s="88"/>
      <c r="K1267" s="89"/>
    </row>
    <row r="1268" spans="9:11" x14ac:dyDescent="0.2">
      <c r="I1268" s="91"/>
      <c r="J1268" s="88"/>
      <c r="K1268" s="89"/>
    </row>
    <row r="1269" spans="9:11" x14ac:dyDescent="0.2">
      <c r="I1269" s="91"/>
      <c r="J1269" s="88"/>
      <c r="K1269" s="89"/>
    </row>
    <row r="1270" spans="9:11" x14ac:dyDescent="0.2">
      <c r="I1270" s="91"/>
      <c r="J1270" s="88"/>
      <c r="K1270" s="89"/>
    </row>
    <row r="1271" spans="9:11" x14ac:dyDescent="0.2">
      <c r="I1271" s="91"/>
      <c r="J1271" s="88"/>
      <c r="K1271" s="89"/>
    </row>
    <row r="1272" spans="9:11" x14ac:dyDescent="0.2">
      <c r="I1272" s="91"/>
      <c r="J1272" s="88"/>
      <c r="K1272" s="89"/>
    </row>
    <row r="1273" spans="9:11" x14ac:dyDescent="0.2">
      <c r="I1273" s="91"/>
      <c r="J1273" s="88"/>
      <c r="K1273" s="89"/>
    </row>
    <row r="1274" spans="9:11" x14ac:dyDescent="0.2">
      <c r="I1274" s="91"/>
      <c r="J1274" s="88"/>
      <c r="K1274" s="89"/>
    </row>
    <row r="1275" spans="9:11" x14ac:dyDescent="0.2">
      <c r="I1275" s="91"/>
      <c r="J1275" s="88"/>
      <c r="K1275" s="89"/>
    </row>
    <row r="1276" spans="9:11" x14ac:dyDescent="0.2">
      <c r="I1276" s="91"/>
      <c r="J1276" s="88"/>
      <c r="K1276" s="89"/>
    </row>
    <row r="1277" spans="9:11" x14ac:dyDescent="0.2">
      <c r="I1277" s="91"/>
      <c r="J1277" s="88"/>
      <c r="K1277" s="89"/>
    </row>
    <row r="1278" spans="9:11" x14ac:dyDescent="0.2">
      <c r="I1278" s="91"/>
      <c r="J1278" s="88"/>
      <c r="K1278" s="89"/>
    </row>
    <row r="1279" spans="9:11" x14ac:dyDescent="0.2">
      <c r="I1279" s="91"/>
      <c r="J1279" s="88"/>
      <c r="K1279" s="89"/>
    </row>
    <row r="1280" spans="9:11" x14ac:dyDescent="0.2">
      <c r="I1280" s="91"/>
      <c r="J1280" s="88"/>
      <c r="K1280" s="89"/>
    </row>
    <row r="1281" spans="9:11" x14ac:dyDescent="0.2">
      <c r="I1281" s="91"/>
      <c r="J1281" s="88"/>
      <c r="K1281" s="89"/>
    </row>
    <row r="1282" spans="9:11" x14ac:dyDescent="0.2">
      <c r="I1282" s="91"/>
      <c r="J1282" s="88"/>
      <c r="K1282" s="89"/>
    </row>
    <row r="1283" spans="9:11" x14ac:dyDescent="0.2">
      <c r="I1283" s="91"/>
      <c r="J1283" s="88"/>
      <c r="K1283" s="89"/>
    </row>
    <row r="1284" spans="9:11" x14ac:dyDescent="0.2">
      <c r="I1284" s="91"/>
      <c r="J1284" s="88"/>
      <c r="K1284" s="89"/>
    </row>
    <row r="1285" spans="9:11" x14ac:dyDescent="0.2">
      <c r="I1285" s="91"/>
      <c r="J1285" s="88"/>
      <c r="K1285" s="89"/>
    </row>
    <row r="1286" spans="9:11" x14ac:dyDescent="0.2">
      <c r="I1286" s="91"/>
      <c r="J1286" s="88"/>
      <c r="K1286" s="89"/>
    </row>
    <row r="1287" spans="9:11" x14ac:dyDescent="0.2">
      <c r="I1287" s="91"/>
      <c r="J1287" s="88"/>
      <c r="K1287" s="89"/>
    </row>
    <row r="1288" spans="9:11" x14ac:dyDescent="0.2">
      <c r="I1288" s="91"/>
      <c r="J1288" s="88"/>
      <c r="K1288" s="89"/>
    </row>
    <row r="1289" spans="9:11" x14ac:dyDescent="0.2">
      <c r="I1289" s="91"/>
      <c r="J1289" s="88"/>
      <c r="K1289" s="89"/>
    </row>
    <row r="1290" spans="9:11" x14ac:dyDescent="0.2">
      <c r="I1290" s="91"/>
      <c r="J1290" s="88"/>
      <c r="K1290" s="89"/>
    </row>
    <row r="1291" spans="9:11" x14ac:dyDescent="0.2">
      <c r="I1291" s="91"/>
      <c r="J1291" s="88"/>
      <c r="K1291" s="89"/>
    </row>
    <row r="1292" spans="9:11" x14ac:dyDescent="0.2">
      <c r="I1292" s="91"/>
      <c r="J1292" s="88"/>
      <c r="K1292" s="89"/>
    </row>
    <row r="1293" spans="9:11" x14ac:dyDescent="0.2">
      <c r="I1293" s="91"/>
      <c r="J1293" s="88"/>
      <c r="K1293" s="89"/>
    </row>
    <row r="1294" spans="9:11" x14ac:dyDescent="0.2">
      <c r="I1294" s="91"/>
      <c r="J1294" s="88"/>
      <c r="K1294" s="89"/>
    </row>
    <row r="1295" spans="9:11" x14ac:dyDescent="0.2">
      <c r="I1295" s="91"/>
      <c r="J1295" s="88"/>
      <c r="K1295" s="89"/>
    </row>
    <row r="1296" spans="9:11" x14ac:dyDescent="0.2">
      <c r="I1296" s="91"/>
      <c r="J1296" s="88"/>
      <c r="K1296" s="89"/>
    </row>
    <row r="1297" spans="9:11" x14ac:dyDescent="0.2">
      <c r="I1297" s="91"/>
      <c r="J1297" s="88"/>
      <c r="K1297" s="89"/>
    </row>
    <row r="1298" spans="9:11" x14ac:dyDescent="0.2">
      <c r="I1298" s="91"/>
      <c r="J1298" s="88"/>
      <c r="K1298" s="89"/>
    </row>
    <row r="1299" spans="9:11" x14ac:dyDescent="0.2">
      <c r="I1299" s="91"/>
      <c r="J1299" s="88"/>
      <c r="K1299" s="89"/>
    </row>
    <row r="1300" spans="9:11" x14ac:dyDescent="0.2">
      <c r="I1300" s="91"/>
      <c r="J1300" s="88"/>
      <c r="K1300" s="89"/>
    </row>
    <row r="1301" spans="9:11" x14ac:dyDescent="0.2">
      <c r="I1301" s="91"/>
      <c r="J1301" s="88"/>
      <c r="K1301" s="89"/>
    </row>
    <row r="1302" spans="9:11" x14ac:dyDescent="0.2">
      <c r="I1302" s="91"/>
      <c r="J1302" s="88"/>
      <c r="K1302" s="89"/>
    </row>
    <row r="1303" spans="9:11" x14ac:dyDescent="0.2">
      <c r="I1303" s="91"/>
      <c r="J1303" s="88"/>
      <c r="K1303" s="89"/>
    </row>
    <row r="1304" spans="9:11" x14ac:dyDescent="0.2">
      <c r="I1304" s="91"/>
      <c r="J1304" s="88"/>
      <c r="K1304" s="89"/>
    </row>
    <row r="1305" spans="9:11" x14ac:dyDescent="0.2">
      <c r="I1305" s="91"/>
      <c r="J1305" s="88"/>
      <c r="K1305" s="89"/>
    </row>
    <row r="1306" spans="9:11" x14ac:dyDescent="0.2">
      <c r="I1306" s="91"/>
      <c r="J1306" s="88"/>
      <c r="K1306" s="89"/>
    </row>
    <row r="1307" spans="9:11" x14ac:dyDescent="0.2">
      <c r="I1307" s="91"/>
      <c r="J1307" s="88"/>
      <c r="K1307" s="89"/>
    </row>
    <row r="1308" spans="9:11" x14ac:dyDescent="0.2">
      <c r="I1308" s="91"/>
      <c r="J1308" s="88"/>
      <c r="K1308" s="89"/>
    </row>
    <row r="1309" spans="9:11" x14ac:dyDescent="0.2">
      <c r="I1309" s="91"/>
      <c r="J1309" s="88"/>
      <c r="K1309" s="89"/>
    </row>
    <row r="1310" spans="9:11" x14ac:dyDescent="0.2">
      <c r="I1310" s="91"/>
      <c r="J1310" s="88"/>
      <c r="K1310" s="89"/>
    </row>
    <row r="1311" spans="9:11" x14ac:dyDescent="0.2">
      <c r="I1311" s="91"/>
      <c r="J1311" s="88"/>
      <c r="K1311" s="89"/>
    </row>
    <row r="1312" spans="9:11" x14ac:dyDescent="0.2">
      <c r="I1312" s="91"/>
      <c r="J1312" s="88"/>
      <c r="K1312" s="89"/>
    </row>
    <row r="1313" spans="9:11" x14ac:dyDescent="0.2">
      <c r="I1313" s="91"/>
      <c r="J1313" s="88"/>
      <c r="K1313" s="89"/>
    </row>
    <row r="1314" spans="9:11" x14ac:dyDescent="0.2">
      <c r="I1314" s="91"/>
      <c r="J1314" s="88"/>
      <c r="K1314" s="89"/>
    </row>
    <row r="1315" spans="9:11" x14ac:dyDescent="0.2">
      <c r="I1315" s="91"/>
      <c r="J1315" s="88"/>
      <c r="K1315" s="89"/>
    </row>
    <row r="1316" spans="9:11" x14ac:dyDescent="0.2">
      <c r="I1316" s="91"/>
      <c r="J1316" s="88"/>
      <c r="K1316" s="89"/>
    </row>
    <row r="1317" spans="9:11" x14ac:dyDescent="0.2">
      <c r="I1317" s="91"/>
      <c r="J1317" s="88"/>
      <c r="K1317" s="89"/>
    </row>
    <row r="1318" spans="9:11" x14ac:dyDescent="0.2">
      <c r="I1318" s="91"/>
      <c r="J1318" s="88"/>
      <c r="K1318" s="89"/>
    </row>
    <row r="1319" spans="9:11" x14ac:dyDescent="0.2">
      <c r="I1319" s="91"/>
      <c r="J1319" s="88"/>
      <c r="K1319" s="89"/>
    </row>
    <row r="1320" spans="9:11" x14ac:dyDescent="0.2">
      <c r="I1320" s="91"/>
      <c r="J1320" s="88"/>
      <c r="K1320" s="89"/>
    </row>
    <row r="1321" spans="9:11" x14ac:dyDescent="0.2">
      <c r="I1321" s="91"/>
      <c r="J1321" s="88"/>
      <c r="K1321" s="89"/>
    </row>
    <row r="1322" spans="9:11" x14ac:dyDescent="0.2">
      <c r="I1322" s="91"/>
      <c r="J1322" s="88"/>
      <c r="K1322" s="89"/>
    </row>
    <row r="1323" spans="9:11" x14ac:dyDescent="0.2">
      <c r="I1323" s="91"/>
      <c r="J1323" s="88"/>
      <c r="K1323" s="89"/>
    </row>
    <row r="1324" spans="9:11" x14ac:dyDescent="0.2">
      <c r="I1324" s="91"/>
      <c r="J1324" s="88"/>
      <c r="K1324" s="89"/>
    </row>
    <row r="1325" spans="9:11" x14ac:dyDescent="0.2">
      <c r="I1325" s="91"/>
      <c r="J1325" s="88"/>
      <c r="K1325" s="89"/>
    </row>
    <row r="1326" spans="9:11" x14ac:dyDescent="0.2">
      <c r="I1326" s="91"/>
      <c r="J1326" s="88"/>
      <c r="K1326" s="89"/>
    </row>
    <row r="1327" spans="9:11" x14ac:dyDescent="0.2">
      <c r="I1327" s="91"/>
      <c r="J1327" s="88"/>
      <c r="K1327" s="89"/>
    </row>
    <row r="1328" spans="9:11" x14ac:dyDescent="0.2">
      <c r="I1328" s="91"/>
      <c r="J1328" s="88"/>
      <c r="K1328" s="89"/>
    </row>
    <row r="1329" spans="9:11" x14ac:dyDescent="0.2">
      <c r="I1329" s="91"/>
      <c r="J1329" s="88"/>
      <c r="K1329" s="89"/>
    </row>
    <row r="1330" spans="9:11" x14ac:dyDescent="0.2">
      <c r="I1330" s="91"/>
      <c r="J1330" s="88"/>
      <c r="K1330" s="89"/>
    </row>
    <row r="1331" spans="9:11" x14ac:dyDescent="0.2">
      <c r="I1331" s="91"/>
      <c r="J1331" s="88"/>
      <c r="K1331" s="89"/>
    </row>
    <row r="1332" spans="9:11" x14ac:dyDescent="0.2">
      <c r="I1332" s="91"/>
      <c r="J1332" s="88"/>
      <c r="K1332" s="89"/>
    </row>
    <row r="1333" spans="9:11" x14ac:dyDescent="0.2">
      <c r="I1333" s="91"/>
      <c r="J1333" s="88"/>
      <c r="K1333" s="89"/>
    </row>
    <row r="1334" spans="9:11" x14ac:dyDescent="0.2">
      <c r="I1334" s="91"/>
      <c r="J1334" s="88"/>
      <c r="K1334" s="89"/>
    </row>
    <row r="1335" spans="9:11" x14ac:dyDescent="0.2">
      <c r="I1335" s="91"/>
      <c r="J1335" s="88"/>
      <c r="K1335" s="89"/>
    </row>
    <row r="1336" spans="9:11" x14ac:dyDescent="0.2">
      <c r="I1336" s="91"/>
      <c r="J1336" s="88"/>
      <c r="K1336" s="89"/>
    </row>
    <row r="1337" spans="9:11" x14ac:dyDescent="0.2">
      <c r="I1337" s="91"/>
      <c r="J1337" s="88"/>
      <c r="K1337" s="89"/>
    </row>
    <row r="1338" spans="9:11" x14ac:dyDescent="0.2">
      <c r="I1338" s="91"/>
      <c r="J1338" s="88"/>
      <c r="K1338" s="89"/>
    </row>
    <row r="1339" spans="9:11" x14ac:dyDescent="0.2">
      <c r="I1339" s="91"/>
      <c r="J1339" s="88"/>
      <c r="K1339" s="89"/>
    </row>
    <row r="1340" spans="9:11" x14ac:dyDescent="0.2">
      <c r="I1340" s="91"/>
      <c r="J1340" s="88"/>
      <c r="K1340" s="89"/>
    </row>
    <row r="1341" spans="9:11" x14ac:dyDescent="0.2">
      <c r="I1341" s="91"/>
      <c r="J1341" s="88"/>
      <c r="K1341" s="89"/>
    </row>
    <row r="1342" spans="9:11" x14ac:dyDescent="0.2">
      <c r="I1342" s="91"/>
      <c r="J1342" s="88"/>
      <c r="K1342" s="89"/>
    </row>
    <row r="1343" spans="9:11" x14ac:dyDescent="0.2">
      <c r="I1343" s="91"/>
      <c r="J1343" s="88"/>
      <c r="K1343" s="89"/>
    </row>
    <row r="1344" spans="9:11" x14ac:dyDescent="0.2">
      <c r="I1344" s="91"/>
      <c r="J1344" s="88"/>
      <c r="K1344" s="89"/>
    </row>
    <row r="1345" spans="9:11" x14ac:dyDescent="0.2">
      <c r="I1345" s="91"/>
      <c r="J1345" s="88"/>
      <c r="K1345" s="89"/>
    </row>
    <row r="1346" spans="9:11" x14ac:dyDescent="0.2">
      <c r="I1346" s="91"/>
      <c r="J1346" s="88"/>
      <c r="K1346" s="89"/>
    </row>
    <row r="1347" spans="9:11" x14ac:dyDescent="0.2">
      <c r="I1347" s="91"/>
      <c r="J1347" s="88"/>
      <c r="K1347" s="89"/>
    </row>
    <row r="1348" spans="9:11" x14ac:dyDescent="0.2">
      <c r="I1348" s="91"/>
      <c r="J1348" s="88"/>
      <c r="K1348" s="89"/>
    </row>
    <row r="1349" spans="9:11" x14ac:dyDescent="0.2">
      <c r="I1349" s="91"/>
      <c r="J1349" s="88"/>
      <c r="K1349" s="89"/>
    </row>
    <row r="1350" spans="9:11" x14ac:dyDescent="0.2">
      <c r="I1350" s="91"/>
      <c r="J1350" s="88"/>
      <c r="K1350" s="89"/>
    </row>
    <row r="1351" spans="9:11" x14ac:dyDescent="0.2">
      <c r="I1351" s="91"/>
      <c r="J1351" s="88"/>
      <c r="K1351" s="89"/>
    </row>
    <row r="1352" spans="9:11" x14ac:dyDescent="0.2">
      <c r="I1352" s="91"/>
      <c r="J1352" s="88"/>
      <c r="K1352" s="89"/>
    </row>
    <row r="1353" spans="9:11" x14ac:dyDescent="0.2">
      <c r="I1353" s="91"/>
      <c r="J1353" s="88"/>
      <c r="K1353" s="89"/>
    </row>
    <row r="1354" spans="9:11" x14ac:dyDescent="0.2">
      <c r="I1354" s="91"/>
      <c r="J1354" s="88"/>
      <c r="K1354" s="89"/>
    </row>
    <row r="1355" spans="9:11" x14ac:dyDescent="0.2">
      <c r="I1355" s="91"/>
      <c r="J1355" s="88"/>
      <c r="K1355" s="89"/>
    </row>
    <row r="1356" spans="9:11" x14ac:dyDescent="0.2">
      <c r="I1356" s="91"/>
      <c r="J1356" s="88"/>
      <c r="K1356" s="89"/>
    </row>
    <row r="1357" spans="9:11" x14ac:dyDescent="0.2">
      <c r="I1357" s="91"/>
      <c r="J1357" s="88"/>
      <c r="K1357" s="89"/>
    </row>
    <row r="1358" spans="9:11" x14ac:dyDescent="0.2">
      <c r="I1358" s="91"/>
      <c r="J1358" s="88"/>
      <c r="K1358" s="89"/>
    </row>
    <row r="1359" spans="9:11" x14ac:dyDescent="0.2">
      <c r="I1359" s="91"/>
      <c r="J1359" s="88"/>
      <c r="K1359" s="89"/>
    </row>
    <row r="1360" spans="9:11" x14ac:dyDescent="0.2">
      <c r="I1360" s="91"/>
      <c r="J1360" s="88"/>
      <c r="K1360" s="89"/>
    </row>
    <row r="1361" spans="9:11" x14ac:dyDescent="0.2">
      <c r="I1361" s="91"/>
      <c r="J1361" s="88"/>
      <c r="K1361" s="89"/>
    </row>
    <row r="1362" spans="9:11" x14ac:dyDescent="0.2">
      <c r="I1362" s="91"/>
      <c r="J1362" s="88"/>
      <c r="K1362" s="89"/>
    </row>
    <row r="1363" spans="9:11" x14ac:dyDescent="0.2">
      <c r="I1363" s="91"/>
      <c r="J1363" s="88"/>
      <c r="K1363" s="89"/>
    </row>
    <row r="1364" spans="9:11" x14ac:dyDescent="0.2">
      <c r="I1364" s="91"/>
      <c r="J1364" s="88"/>
      <c r="K1364" s="89"/>
    </row>
    <row r="1365" spans="9:11" x14ac:dyDescent="0.2">
      <c r="I1365" s="91"/>
      <c r="J1365" s="88"/>
      <c r="K1365" s="89"/>
    </row>
    <row r="1366" spans="9:11" x14ac:dyDescent="0.2">
      <c r="I1366" s="91"/>
      <c r="J1366" s="88"/>
      <c r="K1366" s="89"/>
    </row>
    <row r="1367" spans="9:11" x14ac:dyDescent="0.2">
      <c r="I1367" s="91"/>
      <c r="J1367" s="88"/>
      <c r="K1367" s="89"/>
    </row>
    <row r="1368" spans="9:11" x14ac:dyDescent="0.2">
      <c r="I1368" s="91"/>
      <c r="J1368" s="88"/>
      <c r="K1368" s="89"/>
    </row>
    <row r="1369" spans="9:11" x14ac:dyDescent="0.2">
      <c r="I1369" s="91"/>
      <c r="J1369" s="88"/>
      <c r="K1369" s="89"/>
    </row>
    <row r="1370" spans="9:11" x14ac:dyDescent="0.2">
      <c r="I1370" s="91"/>
      <c r="J1370" s="88"/>
      <c r="K1370" s="89"/>
    </row>
    <row r="1371" spans="9:11" x14ac:dyDescent="0.2">
      <c r="I1371" s="91"/>
      <c r="J1371" s="88"/>
      <c r="K1371" s="89"/>
    </row>
    <row r="1372" spans="9:11" x14ac:dyDescent="0.2">
      <c r="I1372" s="91"/>
      <c r="J1372" s="88"/>
      <c r="K1372" s="89"/>
    </row>
    <row r="1373" spans="9:11" x14ac:dyDescent="0.2">
      <c r="I1373" s="91"/>
      <c r="J1373" s="88"/>
      <c r="K1373" s="89"/>
    </row>
    <row r="1374" spans="9:11" x14ac:dyDescent="0.2">
      <c r="I1374" s="91"/>
      <c r="J1374" s="88"/>
      <c r="K1374" s="89"/>
    </row>
    <row r="1375" spans="9:11" x14ac:dyDescent="0.2">
      <c r="I1375" s="91"/>
      <c r="J1375" s="88"/>
      <c r="K1375" s="89"/>
    </row>
    <row r="1376" spans="9:11" x14ac:dyDescent="0.2">
      <c r="I1376" s="91"/>
      <c r="J1376" s="88"/>
      <c r="K1376" s="89"/>
    </row>
    <row r="1377" spans="9:11" x14ac:dyDescent="0.2">
      <c r="I1377" s="91"/>
      <c r="J1377" s="88"/>
      <c r="K1377" s="89"/>
    </row>
    <row r="1378" spans="9:11" x14ac:dyDescent="0.2">
      <c r="I1378" s="91"/>
      <c r="J1378" s="88"/>
      <c r="K1378" s="89"/>
    </row>
    <row r="1379" spans="9:11" x14ac:dyDescent="0.2">
      <c r="I1379" s="91"/>
      <c r="J1379" s="88"/>
      <c r="K1379" s="89"/>
    </row>
    <row r="1380" spans="9:11" x14ac:dyDescent="0.2">
      <c r="I1380" s="91"/>
      <c r="J1380" s="88"/>
      <c r="K1380" s="89"/>
    </row>
    <row r="1381" spans="9:11" x14ac:dyDescent="0.2">
      <c r="I1381" s="91"/>
      <c r="J1381" s="88"/>
      <c r="K1381" s="89"/>
    </row>
    <row r="1382" spans="9:11" x14ac:dyDescent="0.2">
      <c r="I1382" s="91"/>
      <c r="J1382" s="88"/>
      <c r="K1382" s="89"/>
    </row>
    <row r="1383" spans="9:11" x14ac:dyDescent="0.2">
      <c r="I1383" s="91"/>
      <c r="J1383" s="88"/>
      <c r="K1383" s="89"/>
    </row>
    <row r="1384" spans="9:11" x14ac:dyDescent="0.2">
      <c r="I1384" s="91"/>
      <c r="J1384" s="88"/>
      <c r="K1384" s="89"/>
    </row>
    <row r="1385" spans="9:11" x14ac:dyDescent="0.2">
      <c r="I1385" s="91"/>
      <c r="J1385" s="88"/>
      <c r="K1385" s="89"/>
    </row>
    <row r="1386" spans="9:11" x14ac:dyDescent="0.2">
      <c r="I1386" s="91"/>
      <c r="J1386" s="88"/>
      <c r="K1386" s="89"/>
    </row>
    <row r="1387" spans="9:11" x14ac:dyDescent="0.2">
      <c r="I1387" s="91"/>
      <c r="J1387" s="88"/>
      <c r="K1387" s="89"/>
    </row>
    <row r="1388" spans="9:11" x14ac:dyDescent="0.2">
      <c r="I1388" s="91"/>
      <c r="J1388" s="88"/>
      <c r="K1388" s="89"/>
    </row>
    <row r="1389" spans="9:11" x14ac:dyDescent="0.2">
      <c r="I1389" s="91"/>
      <c r="J1389" s="88"/>
      <c r="K1389" s="89"/>
    </row>
    <row r="1390" spans="9:11" x14ac:dyDescent="0.2">
      <c r="I1390" s="91"/>
      <c r="J1390" s="88"/>
      <c r="K1390" s="89"/>
    </row>
    <row r="1391" spans="9:11" x14ac:dyDescent="0.2">
      <c r="I1391" s="91"/>
      <c r="J1391" s="88"/>
      <c r="K1391" s="89"/>
    </row>
    <row r="1392" spans="9:11" x14ac:dyDescent="0.2">
      <c r="I1392" s="91"/>
      <c r="J1392" s="88"/>
      <c r="K1392" s="89"/>
    </row>
    <row r="1393" spans="9:11" x14ac:dyDescent="0.2">
      <c r="I1393" s="91"/>
      <c r="J1393" s="88"/>
      <c r="K1393" s="89"/>
    </row>
    <row r="1394" spans="9:11" x14ac:dyDescent="0.2">
      <c r="I1394" s="91"/>
      <c r="J1394" s="88"/>
      <c r="K1394" s="89"/>
    </row>
    <row r="1395" spans="9:11" x14ac:dyDescent="0.2">
      <c r="I1395" s="91"/>
      <c r="J1395" s="88"/>
      <c r="K1395" s="89"/>
    </row>
    <row r="1396" spans="9:11" x14ac:dyDescent="0.2">
      <c r="I1396" s="91"/>
      <c r="J1396" s="88"/>
      <c r="K1396" s="89"/>
    </row>
    <row r="1397" spans="9:11" x14ac:dyDescent="0.2">
      <c r="I1397" s="91"/>
      <c r="J1397" s="88"/>
      <c r="K1397" s="89"/>
    </row>
    <row r="1398" spans="9:11" x14ac:dyDescent="0.2">
      <c r="I1398" s="91"/>
      <c r="J1398" s="88"/>
      <c r="K1398" s="89"/>
    </row>
    <row r="1399" spans="9:11" x14ac:dyDescent="0.2">
      <c r="I1399" s="91"/>
      <c r="J1399" s="88"/>
      <c r="K1399" s="89"/>
    </row>
    <row r="1400" spans="9:11" x14ac:dyDescent="0.2">
      <c r="I1400" s="91"/>
      <c r="J1400" s="88"/>
      <c r="K1400" s="89"/>
    </row>
    <row r="1401" spans="9:11" x14ac:dyDescent="0.2">
      <c r="I1401" s="91"/>
      <c r="J1401" s="88"/>
      <c r="K1401" s="89"/>
    </row>
    <row r="1402" spans="9:11" x14ac:dyDescent="0.2">
      <c r="I1402" s="91"/>
      <c r="J1402" s="88"/>
      <c r="K1402" s="89"/>
    </row>
    <row r="1403" spans="9:11" x14ac:dyDescent="0.2">
      <c r="I1403" s="91"/>
      <c r="J1403" s="88"/>
      <c r="K1403" s="89"/>
    </row>
    <row r="1404" spans="9:11" x14ac:dyDescent="0.2">
      <c r="I1404" s="91"/>
      <c r="J1404" s="88"/>
      <c r="K1404" s="89"/>
    </row>
    <row r="1405" spans="9:11" x14ac:dyDescent="0.2">
      <c r="I1405" s="91"/>
      <c r="J1405" s="88"/>
      <c r="K1405" s="89"/>
    </row>
    <row r="1406" spans="9:11" x14ac:dyDescent="0.2">
      <c r="I1406" s="91"/>
      <c r="J1406" s="88"/>
      <c r="K1406" s="89"/>
    </row>
    <row r="1407" spans="9:11" x14ac:dyDescent="0.2">
      <c r="I1407" s="91"/>
      <c r="J1407" s="88"/>
      <c r="K1407" s="89"/>
    </row>
    <row r="1408" spans="9:11" x14ac:dyDescent="0.2">
      <c r="I1408" s="91"/>
      <c r="J1408" s="88"/>
      <c r="K1408" s="89"/>
    </row>
    <row r="1409" spans="9:11" x14ac:dyDescent="0.2">
      <c r="I1409" s="91"/>
      <c r="J1409" s="88"/>
      <c r="K1409" s="89"/>
    </row>
    <row r="1410" spans="9:11" x14ac:dyDescent="0.2">
      <c r="I1410" s="91"/>
      <c r="J1410" s="88"/>
      <c r="K1410" s="89"/>
    </row>
    <row r="1411" spans="9:11" x14ac:dyDescent="0.2">
      <c r="I1411" s="91"/>
      <c r="J1411" s="88"/>
      <c r="K1411" s="89"/>
    </row>
    <row r="1412" spans="9:11" x14ac:dyDescent="0.2">
      <c r="I1412" s="91"/>
      <c r="J1412" s="88"/>
      <c r="K1412" s="89"/>
    </row>
    <row r="1413" spans="9:11" x14ac:dyDescent="0.2">
      <c r="I1413" s="91"/>
      <c r="J1413" s="88"/>
      <c r="K1413" s="89"/>
    </row>
    <row r="1414" spans="9:11" x14ac:dyDescent="0.2">
      <c r="I1414" s="91"/>
      <c r="J1414" s="88"/>
      <c r="K1414" s="89"/>
    </row>
    <row r="1415" spans="9:11" x14ac:dyDescent="0.2">
      <c r="I1415" s="91"/>
      <c r="J1415" s="88"/>
      <c r="K1415" s="89"/>
    </row>
    <row r="1416" spans="9:11" x14ac:dyDescent="0.2">
      <c r="I1416" s="91"/>
      <c r="J1416" s="88"/>
      <c r="K1416" s="89"/>
    </row>
    <row r="1417" spans="9:11" x14ac:dyDescent="0.2">
      <c r="I1417" s="91"/>
      <c r="J1417" s="88"/>
      <c r="K1417" s="89"/>
    </row>
    <row r="1418" spans="9:11" x14ac:dyDescent="0.2">
      <c r="I1418" s="91"/>
      <c r="J1418" s="88"/>
      <c r="K1418" s="89"/>
    </row>
    <row r="1419" spans="9:11" x14ac:dyDescent="0.2">
      <c r="I1419" s="91"/>
      <c r="J1419" s="88"/>
      <c r="K1419" s="89"/>
    </row>
    <row r="1420" spans="9:11" x14ac:dyDescent="0.2">
      <c r="I1420" s="91"/>
      <c r="J1420" s="88"/>
      <c r="K1420" s="89"/>
    </row>
    <row r="1421" spans="9:11" x14ac:dyDescent="0.2">
      <c r="I1421" s="91"/>
      <c r="J1421" s="88"/>
      <c r="K1421" s="89"/>
    </row>
    <row r="1422" spans="9:11" x14ac:dyDescent="0.2">
      <c r="I1422" s="91"/>
      <c r="J1422" s="88"/>
      <c r="K1422" s="89"/>
    </row>
    <row r="1423" spans="9:11" x14ac:dyDescent="0.2">
      <c r="I1423" s="91"/>
      <c r="J1423" s="88"/>
      <c r="K1423" s="89"/>
    </row>
    <row r="1424" spans="9:11" x14ac:dyDescent="0.2">
      <c r="I1424" s="91"/>
      <c r="J1424" s="88"/>
      <c r="K1424" s="89"/>
    </row>
    <row r="1425" spans="9:11" x14ac:dyDescent="0.2">
      <c r="I1425" s="91"/>
      <c r="J1425" s="88"/>
      <c r="K1425" s="89"/>
    </row>
    <row r="1426" spans="9:11" x14ac:dyDescent="0.2">
      <c r="I1426" s="91"/>
      <c r="J1426" s="88"/>
      <c r="K1426" s="89"/>
    </row>
    <row r="1427" spans="9:11" x14ac:dyDescent="0.2">
      <c r="I1427" s="91"/>
      <c r="J1427" s="88"/>
      <c r="K1427" s="89"/>
    </row>
    <row r="1428" spans="9:11" x14ac:dyDescent="0.2">
      <c r="I1428" s="91"/>
      <c r="J1428" s="88"/>
      <c r="K1428" s="89"/>
    </row>
    <row r="1429" spans="9:11" x14ac:dyDescent="0.2">
      <c r="I1429" s="91"/>
      <c r="J1429" s="88"/>
      <c r="K1429" s="89"/>
    </row>
    <row r="1430" spans="9:11" x14ac:dyDescent="0.2">
      <c r="I1430" s="91"/>
      <c r="J1430" s="88"/>
      <c r="K1430" s="89"/>
    </row>
    <row r="1431" spans="9:11" x14ac:dyDescent="0.2">
      <c r="I1431" s="91"/>
      <c r="J1431" s="88"/>
      <c r="K1431" s="89"/>
    </row>
    <row r="1432" spans="9:11" x14ac:dyDescent="0.2">
      <c r="I1432" s="91"/>
      <c r="J1432" s="88"/>
      <c r="K1432" s="89"/>
    </row>
    <row r="1433" spans="9:11" x14ac:dyDescent="0.2">
      <c r="I1433" s="91"/>
      <c r="J1433" s="88"/>
      <c r="K1433" s="89"/>
    </row>
    <row r="1434" spans="9:11" x14ac:dyDescent="0.2">
      <c r="I1434" s="91"/>
      <c r="J1434" s="88"/>
      <c r="K1434" s="89"/>
    </row>
    <row r="1435" spans="9:11" x14ac:dyDescent="0.2">
      <c r="I1435" s="91"/>
      <c r="J1435" s="88"/>
      <c r="K1435" s="89"/>
    </row>
    <row r="1436" spans="9:11" x14ac:dyDescent="0.2">
      <c r="I1436" s="91"/>
      <c r="J1436" s="88"/>
      <c r="K1436" s="89"/>
    </row>
    <row r="1437" spans="9:11" x14ac:dyDescent="0.2">
      <c r="I1437" s="91"/>
      <c r="J1437" s="88"/>
      <c r="K1437" s="89"/>
    </row>
    <row r="1438" spans="9:11" x14ac:dyDescent="0.2">
      <c r="I1438" s="91"/>
      <c r="J1438" s="88"/>
      <c r="K1438" s="89"/>
    </row>
    <row r="1439" spans="9:11" x14ac:dyDescent="0.2">
      <c r="I1439" s="91"/>
      <c r="J1439" s="88"/>
      <c r="K1439" s="89"/>
    </row>
    <row r="1440" spans="9:11" x14ac:dyDescent="0.2">
      <c r="I1440" s="91"/>
      <c r="J1440" s="88"/>
      <c r="K1440" s="89"/>
    </row>
    <row r="1441" spans="9:11" x14ac:dyDescent="0.2">
      <c r="I1441" s="91"/>
      <c r="J1441" s="88"/>
      <c r="K1441" s="89"/>
    </row>
    <row r="1442" spans="9:11" x14ac:dyDescent="0.2">
      <c r="I1442" s="91"/>
      <c r="J1442" s="88"/>
      <c r="K1442" s="89"/>
    </row>
    <row r="1443" spans="9:11" x14ac:dyDescent="0.2">
      <c r="I1443" s="91"/>
      <c r="J1443" s="88"/>
      <c r="K1443" s="89"/>
    </row>
    <row r="1444" spans="9:11" x14ac:dyDescent="0.2">
      <c r="I1444" s="91"/>
      <c r="J1444" s="88"/>
      <c r="K1444" s="89"/>
    </row>
    <row r="1445" spans="9:11" x14ac:dyDescent="0.2">
      <c r="I1445" s="91"/>
      <c r="J1445" s="88"/>
      <c r="K1445" s="89"/>
    </row>
    <row r="1446" spans="9:11" x14ac:dyDescent="0.2">
      <c r="I1446" s="91"/>
      <c r="J1446" s="88"/>
      <c r="K1446" s="89"/>
    </row>
    <row r="1447" spans="9:11" x14ac:dyDescent="0.2">
      <c r="I1447" s="91"/>
      <c r="J1447" s="88"/>
      <c r="K1447" s="89"/>
    </row>
    <row r="1448" spans="9:11" x14ac:dyDescent="0.2">
      <c r="I1448" s="91"/>
      <c r="J1448" s="88"/>
      <c r="K1448" s="89"/>
    </row>
    <row r="1449" spans="9:11" x14ac:dyDescent="0.2">
      <c r="I1449" s="91"/>
      <c r="J1449" s="88"/>
      <c r="K1449" s="89"/>
    </row>
    <row r="1450" spans="9:11" x14ac:dyDescent="0.2">
      <c r="I1450" s="91"/>
      <c r="J1450" s="88"/>
      <c r="K1450" s="89"/>
    </row>
    <row r="1451" spans="9:11" x14ac:dyDescent="0.2">
      <c r="I1451" s="91"/>
      <c r="J1451" s="88"/>
      <c r="K1451" s="89"/>
    </row>
    <row r="1452" spans="9:11" x14ac:dyDescent="0.2">
      <c r="I1452" s="91"/>
      <c r="J1452" s="88"/>
      <c r="K1452" s="89"/>
    </row>
    <row r="1453" spans="9:11" x14ac:dyDescent="0.2">
      <c r="I1453" s="91"/>
      <c r="J1453" s="88"/>
      <c r="K1453" s="89"/>
    </row>
    <row r="1454" spans="9:11" x14ac:dyDescent="0.2">
      <c r="I1454" s="91"/>
      <c r="J1454" s="88"/>
      <c r="K1454" s="89"/>
    </row>
    <row r="1455" spans="9:11" x14ac:dyDescent="0.2">
      <c r="I1455" s="91"/>
      <c r="J1455" s="88"/>
      <c r="K1455" s="89"/>
    </row>
    <row r="1456" spans="9:11" x14ac:dyDescent="0.2">
      <c r="I1456" s="91"/>
      <c r="J1456" s="88"/>
      <c r="K1456" s="89"/>
    </row>
    <row r="1457" spans="9:11" x14ac:dyDescent="0.2">
      <c r="I1457" s="91"/>
      <c r="J1457" s="88"/>
      <c r="K1457" s="89"/>
    </row>
    <row r="1458" spans="9:11" x14ac:dyDescent="0.2">
      <c r="I1458" s="91"/>
      <c r="J1458" s="88"/>
      <c r="K1458" s="89"/>
    </row>
    <row r="1459" spans="9:11" x14ac:dyDescent="0.2">
      <c r="I1459" s="91"/>
      <c r="J1459" s="88"/>
      <c r="K1459" s="89"/>
    </row>
    <row r="1460" spans="9:11" x14ac:dyDescent="0.2">
      <c r="I1460" s="91"/>
      <c r="J1460" s="88"/>
      <c r="K1460" s="89"/>
    </row>
    <row r="1461" spans="9:11" x14ac:dyDescent="0.2">
      <c r="I1461" s="91"/>
      <c r="J1461" s="88"/>
      <c r="K1461" s="89"/>
    </row>
    <row r="1462" spans="9:11" x14ac:dyDescent="0.2">
      <c r="I1462" s="91"/>
      <c r="J1462" s="88"/>
      <c r="K1462" s="89"/>
    </row>
    <row r="1463" spans="9:11" x14ac:dyDescent="0.2">
      <c r="I1463" s="91"/>
      <c r="J1463" s="88"/>
      <c r="K1463" s="89"/>
    </row>
    <row r="1464" spans="9:11" x14ac:dyDescent="0.2">
      <c r="I1464" s="91"/>
      <c r="J1464" s="88"/>
      <c r="K1464" s="89"/>
    </row>
    <row r="1465" spans="9:11" x14ac:dyDescent="0.2">
      <c r="I1465" s="91"/>
      <c r="J1465" s="88"/>
      <c r="K1465" s="89"/>
    </row>
    <row r="1466" spans="9:11" x14ac:dyDescent="0.2">
      <c r="I1466" s="91"/>
      <c r="J1466" s="88"/>
      <c r="K1466" s="89"/>
    </row>
    <row r="1467" spans="9:11" x14ac:dyDescent="0.2">
      <c r="I1467" s="91"/>
      <c r="J1467" s="88"/>
      <c r="K1467" s="89"/>
    </row>
    <row r="1468" spans="9:11" x14ac:dyDescent="0.2">
      <c r="I1468" s="91"/>
      <c r="J1468" s="88"/>
      <c r="K1468" s="89"/>
    </row>
    <row r="1469" spans="9:11" x14ac:dyDescent="0.2">
      <c r="I1469" s="91"/>
      <c r="J1469" s="88"/>
      <c r="K1469" s="89"/>
    </row>
    <row r="1470" spans="9:11" x14ac:dyDescent="0.2">
      <c r="I1470" s="91"/>
      <c r="J1470" s="88"/>
      <c r="K1470" s="89"/>
    </row>
    <row r="1471" spans="9:11" x14ac:dyDescent="0.2">
      <c r="I1471" s="91"/>
      <c r="J1471" s="88"/>
      <c r="K1471" s="89"/>
    </row>
    <row r="1472" spans="9:11" x14ac:dyDescent="0.2">
      <c r="I1472" s="91"/>
      <c r="J1472" s="88"/>
      <c r="K1472" s="89"/>
    </row>
    <row r="1473" spans="9:11" x14ac:dyDescent="0.2">
      <c r="I1473" s="91"/>
      <c r="J1473" s="88"/>
      <c r="K1473" s="89"/>
    </row>
    <row r="1474" spans="9:11" x14ac:dyDescent="0.2">
      <c r="I1474" s="91"/>
      <c r="J1474" s="88"/>
      <c r="K1474" s="89"/>
    </row>
    <row r="1475" spans="9:11" x14ac:dyDescent="0.2">
      <c r="I1475" s="91"/>
      <c r="J1475" s="88"/>
      <c r="K1475" s="89"/>
    </row>
    <row r="1476" spans="9:11" x14ac:dyDescent="0.2">
      <c r="I1476" s="91"/>
      <c r="J1476" s="88"/>
      <c r="K1476" s="89"/>
    </row>
    <row r="1477" spans="9:11" x14ac:dyDescent="0.2">
      <c r="I1477" s="91"/>
      <c r="J1477" s="88"/>
      <c r="K1477" s="89"/>
    </row>
    <row r="1478" spans="9:11" x14ac:dyDescent="0.2">
      <c r="I1478" s="91"/>
      <c r="J1478" s="88"/>
      <c r="K1478" s="89"/>
    </row>
    <row r="1479" spans="9:11" x14ac:dyDescent="0.2">
      <c r="I1479" s="91"/>
      <c r="J1479" s="88"/>
      <c r="K1479" s="89"/>
    </row>
    <row r="1480" spans="9:11" x14ac:dyDescent="0.2">
      <c r="I1480" s="91"/>
      <c r="J1480" s="88"/>
      <c r="K1480" s="89"/>
    </row>
    <row r="1481" spans="9:11" x14ac:dyDescent="0.2">
      <c r="I1481" s="91"/>
      <c r="J1481" s="88"/>
      <c r="K1481" s="89"/>
    </row>
    <row r="1482" spans="9:11" x14ac:dyDescent="0.2">
      <c r="I1482" s="91"/>
      <c r="J1482" s="88"/>
      <c r="K1482" s="89"/>
    </row>
    <row r="1483" spans="9:11" x14ac:dyDescent="0.2">
      <c r="I1483" s="91"/>
      <c r="J1483" s="88"/>
      <c r="K1483" s="89"/>
    </row>
    <row r="1484" spans="9:11" x14ac:dyDescent="0.2">
      <c r="I1484" s="91"/>
      <c r="J1484" s="88"/>
      <c r="K1484" s="89"/>
    </row>
    <row r="1485" spans="9:11" x14ac:dyDescent="0.2">
      <c r="I1485" s="91"/>
      <c r="J1485" s="88"/>
      <c r="K1485" s="89"/>
    </row>
    <row r="1486" spans="9:11" x14ac:dyDescent="0.2">
      <c r="I1486" s="91"/>
      <c r="J1486" s="88"/>
      <c r="K1486" s="89"/>
    </row>
    <row r="1487" spans="9:11" x14ac:dyDescent="0.2">
      <c r="I1487" s="91"/>
      <c r="J1487" s="88"/>
      <c r="K1487" s="89"/>
    </row>
    <row r="1488" spans="9:11" x14ac:dyDescent="0.2">
      <c r="I1488" s="91"/>
      <c r="J1488" s="88"/>
      <c r="K1488" s="89"/>
    </row>
    <row r="1489" spans="9:11" x14ac:dyDescent="0.2">
      <c r="I1489" s="91"/>
      <c r="J1489" s="88"/>
      <c r="K1489" s="89"/>
    </row>
    <row r="1490" spans="9:11" x14ac:dyDescent="0.2">
      <c r="I1490" s="91"/>
      <c r="J1490" s="88"/>
      <c r="K1490" s="89"/>
    </row>
    <row r="1491" spans="9:11" x14ac:dyDescent="0.2">
      <c r="I1491" s="91"/>
      <c r="J1491" s="88"/>
      <c r="K1491" s="89"/>
    </row>
    <row r="1492" spans="9:11" x14ac:dyDescent="0.2">
      <c r="I1492" s="91"/>
      <c r="J1492" s="88"/>
      <c r="K1492" s="89"/>
    </row>
    <row r="1493" spans="9:11" x14ac:dyDescent="0.2">
      <c r="I1493" s="91"/>
      <c r="J1493" s="88"/>
      <c r="K1493" s="89"/>
    </row>
    <row r="1494" spans="9:11" x14ac:dyDescent="0.2">
      <c r="I1494" s="91"/>
      <c r="J1494" s="88"/>
      <c r="K1494" s="89"/>
    </row>
    <row r="1495" spans="9:11" x14ac:dyDescent="0.2">
      <c r="I1495" s="91"/>
      <c r="J1495" s="88"/>
      <c r="K1495" s="89"/>
    </row>
    <row r="1496" spans="9:11" x14ac:dyDescent="0.2">
      <c r="I1496" s="91"/>
      <c r="J1496" s="88"/>
      <c r="K1496" s="89"/>
    </row>
    <row r="1497" spans="9:11" x14ac:dyDescent="0.2">
      <c r="I1497" s="91"/>
      <c r="J1497" s="88"/>
      <c r="K1497" s="89"/>
    </row>
    <row r="1498" spans="9:11" x14ac:dyDescent="0.2">
      <c r="I1498" s="91"/>
      <c r="J1498" s="88"/>
      <c r="K1498" s="89"/>
    </row>
    <row r="1499" spans="9:11" x14ac:dyDescent="0.2">
      <c r="I1499" s="91"/>
      <c r="J1499" s="88"/>
      <c r="K1499" s="89"/>
    </row>
    <row r="1500" spans="9:11" x14ac:dyDescent="0.2">
      <c r="I1500" s="91"/>
      <c r="J1500" s="88"/>
      <c r="K1500" s="89"/>
    </row>
    <row r="1501" spans="9:11" x14ac:dyDescent="0.2">
      <c r="I1501" s="91"/>
      <c r="J1501" s="88"/>
      <c r="K1501" s="89"/>
    </row>
    <row r="1502" spans="9:11" x14ac:dyDescent="0.2">
      <c r="I1502" s="91"/>
      <c r="J1502" s="88"/>
      <c r="K1502" s="89"/>
    </row>
    <row r="1503" spans="9:11" x14ac:dyDescent="0.2">
      <c r="I1503" s="91"/>
      <c r="J1503" s="88"/>
      <c r="K1503" s="89"/>
    </row>
    <row r="1504" spans="9:11" x14ac:dyDescent="0.2">
      <c r="I1504" s="91"/>
      <c r="J1504" s="88"/>
      <c r="K1504" s="89"/>
    </row>
    <row r="1505" spans="9:11" x14ac:dyDescent="0.2">
      <c r="I1505" s="91"/>
      <c r="J1505" s="88"/>
      <c r="K1505" s="89"/>
    </row>
    <row r="1506" spans="9:11" x14ac:dyDescent="0.2">
      <c r="I1506" s="91"/>
      <c r="J1506" s="88"/>
      <c r="K1506" s="89"/>
    </row>
    <row r="1507" spans="9:11" x14ac:dyDescent="0.2">
      <c r="I1507" s="91"/>
      <c r="J1507" s="88"/>
      <c r="K1507" s="89"/>
    </row>
    <row r="1508" spans="9:11" x14ac:dyDescent="0.2">
      <c r="I1508" s="91"/>
      <c r="J1508" s="88"/>
      <c r="K1508" s="89"/>
    </row>
    <row r="1509" spans="9:11" x14ac:dyDescent="0.2">
      <c r="I1509" s="91"/>
      <c r="J1509" s="88"/>
      <c r="K1509" s="89"/>
    </row>
    <row r="1510" spans="9:11" x14ac:dyDescent="0.2">
      <c r="I1510" s="91"/>
      <c r="J1510" s="88"/>
      <c r="K1510" s="89"/>
    </row>
    <row r="1511" spans="9:11" x14ac:dyDescent="0.2">
      <c r="I1511" s="91"/>
      <c r="J1511" s="88"/>
      <c r="K1511" s="89"/>
    </row>
    <row r="1512" spans="9:11" x14ac:dyDescent="0.2">
      <c r="I1512" s="91"/>
      <c r="J1512" s="88"/>
      <c r="K1512" s="89"/>
    </row>
    <row r="1513" spans="9:11" x14ac:dyDescent="0.2">
      <c r="I1513" s="91"/>
      <c r="J1513" s="88"/>
      <c r="K1513" s="89"/>
    </row>
    <row r="1514" spans="9:11" x14ac:dyDescent="0.2">
      <c r="I1514" s="91"/>
      <c r="J1514" s="88"/>
      <c r="K1514" s="89"/>
    </row>
    <row r="1515" spans="9:11" x14ac:dyDescent="0.2">
      <c r="I1515" s="91"/>
      <c r="J1515" s="88"/>
      <c r="K1515" s="89"/>
    </row>
    <row r="1516" spans="9:11" x14ac:dyDescent="0.2">
      <c r="I1516" s="91"/>
      <c r="J1516" s="88"/>
      <c r="K1516" s="89"/>
    </row>
    <row r="1517" spans="9:11" x14ac:dyDescent="0.2">
      <c r="I1517" s="91"/>
      <c r="J1517" s="88"/>
      <c r="K1517" s="89"/>
    </row>
    <row r="1518" spans="9:11" x14ac:dyDescent="0.2">
      <c r="I1518" s="91"/>
      <c r="J1518" s="88"/>
      <c r="K1518" s="89"/>
    </row>
    <row r="1519" spans="9:11" x14ac:dyDescent="0.2">
      <c r="I1519" s="91"/>
      <c r="J1519" s="88"/>
      <c r="K1519" s="89"/>
    </row>
    <row r="1520" spans="9:11" x14ac:dyDescent="0.2">
      <c r="I1520" s="91"/>
      <c r="J1520" s="88"/>
      <c r="K1520" s="89"/>
    </row>
    <row r="1521" spans="9:11" x14ac:dyDescent="0.2">
      <c r="I1521" s="91"/>
      <c r="J1521" s="88"/>
      <c r="K1521" s="89"/>
    </row>
    <row r="1522" spans="9:11" x14ac:dyDescent="0.2">
      <c r="I1522" s="91"/>
      <c r="J1522" s="88"/>
      <c r="K1522" s="89"/>
    </row>
    <row r="1523" spans="9:11" x14ac:dyDescent="0.2">
      <c r="I1523" s="91"/>
      <c r="J1523" s="88"/>
      <c r="K1523" s="89"/>
    </row>
    <row r="1524" spans="9:11" x14ac:dyDescent="0.2">
      <c r="I1524" s="91"/>
      <c r="J1524" s="88"/>
      <c r="K1524" s="89"/>
    </row>
    <row r="1525" spans="9:11" x14ac:dyDescent="0.2">
      <c r="I1525" s="91"/>
      <c r="J1525" s="88"/>
      <c r="K1525" s="89"/>
    </row>
    <row r="1526" spans="9:11" x14ac:dyDescent="0.2">
      <c r="I1526" s="91"/>
      <c r="J1526" s="88"/>
      <c r="K1526" s="89"/>
    </row>
    <row r="1527" spans="9:11" x14ac:dyDescent="0.2">
      <c r="I1527" s="91"/>
      <c r="J1527" s="88"/>
      <c r="K1527" s="89"/>
    </row>
    <row r="1528" spans="9:11" x14ac:dyDescent="0.2">
      <c r="I1528" s="91"/>
      <c r="J1528" s="88"/>
      <c r="K1528" s="89"/>
    </row>
    <row r="1529" spans="9:11" x14ac:dyDescent="0.2">
      <c r="I1529" s="91"/>
      <c r="J1529" s="88"/>
      <c r="K1529" s="89"/>
    </row>
    <row r="1530" spans="9:11" x14ac:dyDescent="0.2">
      <c r="I1530" s="91"/>
      <c r="J1530" s="88"/>
      <c r="K1530" s="89"/>
    </row>
    <row r="1531" spans="9:11" x14ac:dyDescent="0.2">
      <c r="I1531" s="91"/>
      <c r="J1531" s="88"/>
      <c r="K1531" s="89"/>
    </row>
    <row r="1532" spans="9:11" x14ac:dyDescent="0.2">
      <c r="I1532" s="91"/>
      <c r="J1532" s="88"/>
      <c r="K1532" s="89"/>
    </row>
    <row r="1533" spans="9:11" x14ac:dyDescent="0.2">
      <c r="I1533" s="91"/>
      <c r="J1533" s="88"/>
      <c r="K1533" s="89"/>
    </row>
    <row r="1534" spans="9:11" x14ac:dyDescent="0.2">
      <c r="I1534" s="91"/>
      <c r="J1534" s="88"/>
      <c r="K1534" s="89"/>
    </row>
    <row r="1535" spans="9:11" x14ac:dyDescent="0.2">
      <c r="I1535" s="91"/>
      <c r="J1535" s="88"/>
      <c r="K1535" s="89"/>
    </row>
    <row r="1536" spans="9:11" x14ac:dyDescent="0.2">
      <c r="I1536" s="91"/>
      <c r="J1536" s="88"/>
      <c r="K1536" s="89"/>
    </row>
    <row r="1537" spans="9:11" x14ac:dyDescent="0.2">
      <c r="I1537" s="91"/>
      <c r="J1537" s="88"/>
      <c r="K1537" s="89"/>
    </row>
    <row r="1538" spans="9:11" x14ac:dyDescent="0.2">
      <c r="I1538" s="91"/>
      <c r="J1538" s="88"/>
      <c r="K1538" s="89"/>
    </row>
    <row r="1539" spans="9:11" x14ac:dyDescent="0.2">
      <c r="I1539" s="91"/>
      <c r="J1539" s="88"/>
      <c r="K1539" s="89"/>
    </row>
    <row r="1540" spans="9:11" x14ac:dyDescent="0.2">
      <c r="I1540" s="91"/>
      <c r="J1540" s="88"/>
      <c r="K1540" s="89"/>
    </row>
    <row r="1541" spans="9:11" x14ac:dyDescent="0.2">
      <c r="I1541" s="91"/>
      <c r="J1541" s="88"/>
      <c r="K1541" s="89"/>
    </row>
    <row r="1542" spans="9:11" x14ac:dyDescent="0.2">
      <c r="I1542" s="91"/>
      <c r="J1542" s="88"/>
      <c r="K1542" s="89"/>
    </row>
    <row r="1543" spans="9:11" x14ac:dyDescent="0.2">
      <c r="I1543" s="91"/>
      <c r="J1543" s="88"/>
      <c r="K1543" s="89"/>
    </row>
    <row r="1544" spans="9:11" x14ac:dyDescent="0.2">
      <c r="I1544" s="91"/>
      <c r="J1544" s="88"/>
      <c r="K1544" s="89"/>
    </row>
    <row r="1545" spans="9:11" x14ac:dyDescent="0.2">
      <c r="I1545" s="91"/>
      <c r="J1545" s="88"/>
      <c r="K1545" s="89"/>
    </row>
    <row r="1546" spans="9:11" x14ac:dyDescent="0.2">
      <c r="I1546" s="91"/>
      <c r="J1546" s="88"/>
      <c r="K1546" s="89"/>
    </row>
    <row r="1547" spans="9:11" x14ac:dyDescent="0.2">
      <c r="I1547" s="91"/>
      <c r="J1547" s="88"/>
      <c r="K1547" s="89"/>
    </row>
    <row r="1548" spans="9:11" x14ac:dyDescent="0.2">
      <c r="I1548" s="91"/>
      <c r="J1548" s="88"/>
      <c r="K1548" s="89"/>
    </row>
    <row r="1549" spans="9:11" x14ac:dyDescent="0.2">
      <c r="I1549" s="91"/>
      <c r="J1549" s="88"/>
      <c r="K1549" s="89"/>
    </row>
    <row r="1550" spans="9:11" x14ac:dyDescent="0.2">
      <c r="I1550" s="91"/>
      <c r="J1550" s="88"/>
      <c r="K1550" s="89"/>
    </row>
    <row r="1551" spans="9:11" x14ac:dyDescent="0.2">
      <c r="I1551" s="91"/>
      <c r="J1551" s="88"/>
      <c r="K1551" s="89"/>
    </row>
    <row r="1552" spans="9:11" x14ac:dyDescent="0.2">
      <c r="I1552" s="91"/>
      <c r="J1552" s="88"/>
      <c r="K1552" s="89"/>
    </row>
    <row r="1553" spans="9:11" x14ac:dyDescent="0.2">
      <c r="I1553" s="91"/>
      <c r="J1553" s="88"/>
      <c r="K1553" s="89"/>
    </row>
    <row r="1554" spans="9:11" x14ac:dyDescent="0.2">
      <c r="I1554" s="91"/>
      <c r="J1554" s="88"/>
      <c r="K1554" s="89"/>
    </row>
    <row r="1555" spans="9:11" x14ac:dyDescent="0.2">
      <c r="I1555" s="91"/>
      <c r="J1555" s="88"/>
      <c r="K1555" s="89"/>
    </row>
    <row r="1556" spans="9:11" x14ac:dyDescent="0.2">
      <c r="I1556" s="91"/>
      <c r="J1556" s="88"/>
      <c r="K1556" s="89"/>
    </row>
    <row r="1557" spans="9:11" x14ac:dyDescent="0.2">
      <c r="I1557" s="91"/>
      <c r="J1557" s="88"/>
      <c r="K1557" s="89"/>
    </row>
    <row r="1558" spans="9:11" x14ac:dyDescent="0.2">
      <c r="I1558" s="91"/>
      <c r="J1558" s="88"/>
      <c r="K1558" s="89"/>
    </row>
    <row r="1559" spans="9:11" x14ac:dyDescent="0.2">
      <c r="I1559" s="91"/>
      <c r="J1559" s="88"/>
      <c r="K1559" s="89"/>
    </row>
    <row r="1560" spans="9:11" x14ac:dyDescent="0.2">
      <c r="I1560" s="91"/>
      <c r="J1560" s="88"/>
      <c r="K1560" s="89"/>
    </row>
    <row r="1561" spans="9:11" x14ac:dyDescent="0.2">
      <c r="I1561" s="91"/>
      <c r="J1561" s="88"/>
      <c r="K1561" s="89"/>
    </row>
    <row r="1562" spans="9:11" x14ac:dyDescent="0.2">
      <c r="I1562" s="91"/>
      <c r="J1562" s="88"/>
      <c r="K1562" s="89"/>
    </row>
    <row r="1563" spans="9:11" x14ac:dyDescent="0.2">
      <c r="I1563" s="91"/>
      <c r="J1563" s="88"/>
      <c r="K1563" s="89"/>
    </row>
    <row r="1564" spans="9:11" x14ac:dyDescent="0.2">
      <c r="I1564" s="91"/>
      <c r="J1564" s="88"/>
      <c r="K1564" s="89"/>
    </row>
    <row r="1565" spans="9:11" x14ac:dyDescent="0.2">
      <c r="I1565" s="91"/>
      <c r="J1565" s="88"/>
      <c r="K1565" s="89"/>
    </row>
    <row r="1566" spans="9:11" x14ac:dyDescent="0.2">
      <c r="I1566" s="91"/>
      <c r="J1566" s="88"/>
      <c r="K1566" s="89"/>
    </row>
    <row r="1567" spans="9:11" x14ac:dyDescent="0.2">
      <c r="I1567" s="91"/>
      <c r="J1567" s="88"/>
      <c r="K1567" s="89"/>
    </row>
    <row r="1568" spans="9:11" x14ac:dyDescent="0.2">
      <c r="I1568" s="91"/>
      <c r="J1568" s="88"/>
      <c r="K1568" s="89"/>
    </row>
    <row r="1569" spans="9:11" x14ac:dyDescent="0.2">
      <c r="I1569" s="91"/>
      <c r="J1569" s="88"/>
      <c r="K1569" s="89"/>
    </row>
    <row r="1570" spans="9:11" x14ac:dyDescent="0.2">
      <c r="I1570" s="91"/>
      <c r="J1570" s="88"/>
      <c r="K1570" s="89"/>
    </row>
    <row r="1571" spans="9:11" x14ac:dyDescent="0.2">
      <c r="I1571" s="91"/>
      <c r="J1571" s="88"/>
      <c r="K1571" s="89"/>
    </row>
    <row r="1572" spans="9:11" x14ac:dyDescent="0.2">
      <c r="I1572" s="91"/>
      <c r="J1572" s="88"/>
      <c r="K1572" s="89"/>
    </row>
    <row r="1573" spans="9:11" x14ac:dyDescent="0.2">
      <c r="I1573" s="91"/>
      <c r="J1573" s="88"/>
      <c r="K1573" s="89"/>
    </row>
    <row r="1574" spans="9:11" x14ac:dyDescent="0.2">
      <c r="I1574" s="91"/>
      <c r="J1574" s="88"/>
      <c r="K1574" s="89"/>
    </row>
    <row r="1575" spans="9:11" x14ac:dyDescent="0.2">
      <c r="I1575" s="91"/>
      <c r="J1575" s="88"/>
      <c r="K1575" s="89"/>
    </row>
    <row r="1576" spans="9:11" x14ac:dyDescent="0.2">
      <c r="I1576" s="91"/>
      <c r="J1576" s="88"/>
      <c r="K1576" s="89"/>
    </row>
    <row r="1577" spans="9:11" x14ac:dyDescent="0.2">
      <c r="I1577" s="91"/>
      <c r="J1577" s="88"/>
      <c r="K1577" s="89"/>
    </row>
    <row r="1578" spans="9:11" x14ac:dyDescent="0.2">
      <c r="I1578" s="91"/>
      <c r="J1578" s="88"/>
      <c r="K1578" s="89"/>
    </row>
    <row r="1579" spans="9:11" x14ac:dyDescent="0.2">
      <c r="I1579" s="91"/>
      <c r="J1579" s="88"/>
      <c r="K1579" s="89"/>
    </row>
    <row r="1580" spans="9:11" x14ac:dyDescent="0.2">
      <c r="I1580" s="91"/>
      <c r="J1580" s="88"/>
      <c r="K1580" s="89"/>
    </row>
    <row r="1581" spans="9:11" x14ac:dyDescent="0.2">
      <c r="I1581" s="91"/>
      <c r="J1581" s="88"/>
      <c r="K1581" s="89"/>
    </row>
    <row r="1582" spans="9:11" x14ac:dyDescent="0.2">
      <c r="I1582" s="91"/>
      <c r="J1582" s="88"/>
      <c r="K1582" s="89"/>
    </row>
    <row r="1583" spans="9:11" x14ac:dyDescent="0.2">
      <c r="I1583" s="91"/>
      <c r="J1583" s="88"/>
      <c r="K1583" s="89"/>
    </row>
    <row r="1584" spans="9:11" x14ac:dyDescent="0.2">
      <c r="I1584" s="91"/>
      <c r="J1584" s="88"/>
      <c r="K1584" s="89"/>
    </row>
    <row r="1585" spans="9:11" x14ac:dyDescent="0.2">
      <c r="I1585" s="91"/>
      <c r="J1585" s="88"/>
      <c r="K1585" s="89"/>
    </row>
    <row r="1586" spans="9:11" x14ac:dyDescent="0.2">
      <c r="I1586" s="91"/>
      <c r="J1586" s="88"/>
      <c r="K1586" s="89"/>
    </row>
    <row r="1587" spans="9:11" x14ac:dyDescent="0.2">
      <c r="I1587" s="91"/>
      <c r="J1587" s="88"/>
      <c r="K1587" s="89"/>
    </row>
    <row r="1588" spans="9:11" x14ac:dyDescent="0.2">
      <c r="I1588" s="91"/>
      <c r="J1588" s="88"/>
      <c r="K1588" s="89"/>
    </row>
    <row r="1589" spans="9:11" x14ac:dyDescent="0.2">
      <c r="I1589" s="91"/>
      <c r="J1589" s="88"/>
      <c r="K1589" s="89"/>
    </row>
    <row r="1590" spans="9:11" x14ac:dyDescent="0.2">
      <c r="I1590" s="91"/>
      <c r="J1590" s="88"/>
      <c r="K1590" s="89"/>
    </row>
    <row r="1591" spans="9:11" x14ac:dyDescent="0.2">
      <c r="I1591" s="91"/>
      <c r="J1591" s="88"/>
      <c r="K1591" s="89"/>
    </row>
    <row r="1592" spans="9:11" x14ac:dyDescent="0.2">
      <c r="I1592" s="91"/>
      <c r="J1592" s="88"/>
      <c r="K1592" s="89"/>
    </row>
    <row r="1593" spans="9:11" x14ac:dyDescent="0.2">
      <c r="I1593" s="91"/>
      <c r="J1593" s="88"/>
      <c r="K1593" s="89"/>
    </row>
    <row r="1594" spans="9:11" x14ac:dyDescent="0.2">
      <c r="I1594" s="91"/>
      <c r="J1594" s="88"/>
      <c r="K1594" s="89"/>
    </row>
    <row r="1595" spans="9:11" x14ac:dyDescent="0.2">
      <c r="I1595" s="91"/>
      <c r="J1595" s="88"/>
      <c r="K1595" s="89"/>
    </row>
    <row r="1596" spans="9:11" x14ac:dyDescent="0.2">
      <c r="I1596" s="91"/>
      <c r="J1596" s="88"/>
      <c r="K1596" s="89"/>
    </row>
    <row r="1597" spans="9:11" x14ac:dyDescent="0.2">
      <c r="I1597" s="91"/>
      <c r="J1597" s="88"/>
      <c r="K1597" s="89"/>
    </row>
    <row r="1598" spans="9:11" x14ac:dyDescent="0.2">
      <c r="I1598" s="91"/>
      <c r="J1598" s="88"/>
      <c r="K1598" s="89"/>
    </row>
    <row r="1599" spans="9:11" x14ac:dyDescent="0.2">
      <c r="I1599" s="91"/>
      <c r="J1599" s="88"/>
      <c r="K1599" s="89"/>
    </row>
    <row r="1600" spans="9:11" x14ac:dyDescent="0.2">
      <c r="I1600" s="91"/>
      <c r="J1600" s="88"/>
      <c r="K1600" s="89"/>
    </row>
    <row r="1601" spans="9:11" x14ac:dyDescent="0.2">
      <c r="I1601" s="91"/>
      <c r="J1601" s="88"/>
      <c r="K1601" s="89"/>
    </row>
    <row r="1602" spans="9:11" x14ac:dyDescent="0.2">
      <c r="I1602" s="91"/>
      <c r="J1602" s="88"/>
      <c r="K1602" s="89"/>
    </row>
    <row r="1603" spans="9:11" x14ac:dyDescent="0.2">
      <c r="I1603" s="91"/>
      <c r="J1603" s="88"/>
      <c r="K1603" s="89"/>
    </row>
    <row r="1604" spans="9:11" x14ac:dyDescent="0.2">
      <c r="I1604" s="91"/>
      <c r="J1604" s="88"/>
      <c r="K1604" s="89"/>
    </row>
    <row r="1605" spans="9:11" x14ac:dyDescent="0.2">
      <c r="I1605" s="91"/>
      <c r="J1605" s="88"/>
      <c r="K1605" s="89"/>
    </row>
    <row r="1606" spans="9:11" x14ac:dyDescent="0.2">
      <c r="I1606" s="91"/>
      <c r="J1606" s="88"/>
      <c r="K1606" s="89"/>
    </row>
    <row r="1607" spans="9:11" x14ac:dyDescent="0.2">
      <c r="I1607" s="91"/>
      <c r="J1607" s="88"/>
      <c r="K1607" s="89"/>
    </row>
    <row r="1608" spans="9:11" x14ac:dyDescent="0.2">
      <c r="I1608" s="91"/>
      <c r="J1608" s="88"/>
      <c r="K1608" s="89"/>
    </row>
    <row r="1609" spans="9:11" x14ac:dyDescent="0.2">
      <c r="I1609" s="91"/>
      <c r="J1609" s="88"/>
      <c r="K1609" s="89"/>
    </row>
    <row r="1610" spans="9:11" x14ac:dyDescent="0.2">
      <c r="I1610" s="91"/>
      <c r="J1610" s="88"/>
      <c r="K1610" s="89"/>
    </row>
    <row r="1611" spans="9:11" x14ac:dyDescent="0.2">
      <c r="I1611" s="91"/>
      <c r="J1611" s="88"/>
      <c r="K1611" s="89"/>
    </row>
    <row r="1612" spans="9:11" x14ac:dyDescent="0.2">
      <c r="I1612" s="91"/>
      <c r="J1612" s="88"/>
      <c r="K1612" s="89"/>
    </row>
    <row r="1613" spans="9:11" x14ac:dyDescent="0.2">
      <c r="I1613" s="91"/>
      <c r="J1613" s="88"/>
      <c r="K1613" s="89"/>
    </row>
    <row r="1614" spans="9:11" x14ac:dyDescent="0.2">
      <c r="I1614" s="91"/>
      <c r="J1614" s="88"/>
      <c r="K1614" s="89"/>
    </row>
    <row r="1615" spans="9:11" x14ac:dyDescent="0.2">
      <c r="I1615" s="91"/>
      <c r="J1615" s="88"/>
      <c r="K1615" s="89"/>
    </row>
    <row r="1616" spans="9:11" x14ac:dyDescent="0.2">
      <c r="I1616" s="91"/>
      <c r="J1616" s="88"/>
      <c r="K1616" s="89"/>
    </row>
    <row r="1617" spans="9:11" x14ac:dyDescent="0.2">
      <c r="I1617" s="91"/>
      <c r="J1617" s="88"/>
      <c r="K1617" s="89"/>
    </row>
    <row r="1618" spans="9:11" x14ac:dyDescent="0.2">
      <c r="I1618" s="91"/>
      <c r="J1618" s="88"/>
      <c r="K1618" s="89"/>
    </row>
    <row r="1619" spans="9:11" x14ac:dyDescent="0.2">
      <c r="I1619" s="91"/>
      <c r="J1619" s="88"/>
      <c r="K1619" s="89"/>
    </row>
    <row r="1620" spans="9:11" x14ac:dyDescent="0.2">
      <c r="I1620" s="91"/>
      <c r="J1620" s="88"/>
      <c r="K1620" s="89"/>
    </row>
    <row r="1621" spans="9:11" x14ac:dyDescent="0.2">
      <c r="I1621" s="91"/>
      <c r="J1621" s="88"/>
      <c r="K1621" s="89"/>
    </row>
    <row r="1622" spans="9:11" x14ac:dyDescent="0.2">
      <c r="I1622" s="91"/>
      <c r="J1622" s="88"/>
      <c r="K1622" s="89"/>
    </row>
    <row r="1623" spans="9:11" x14ac:dyDescent="0.2">
      <c r="I1623" s="91"/>
      <c r="J1623" s="88"/>
      <c r="K1623" s="89"/>
    </row>
    <row r="1624" spans="9:11" x14ac:dyDescent="0.2">
      <c r="I1624" s="91"/>
      <c r="J1624" s="88"/>
      <c r="K1624" s="89"/>
    </row>
    <row r="1625" spans="9:11" x14ac:dyDescent="0.2">
      <c r="I1625" s="91"/>
      <c r="J1625" s="88"/>
      <c r="K1625" s="89"/>
    </row>
    <row r="1626" spans="9:11" x14ac:dyDescent="0.2">
      <c r="I1626" s="91"/>
      <c r="J1626" s="88"/>
      <c r="K1626" s="89"/>
    </row>
    <row r="1627" spans="9:11" x14ac:dyDescent="0.2">
      <c r="I1627" s="91"/>
      <c r="J1627" s="88"/>
      <c r="K1627" s="89"/>
    </row>
    <row r="1628" spans="9:11" x14ac:dyDescent="0.2">
      <c r="I1628" s="91"/>
      <c r="J1628" s="88"/>
      <c r="K1628" s="89"/>
    </row>
    <row r="1629" spans="9:11" x14ac:dyDescent="0.2">
      <c r="I1629" s="91"/>
      <c r="J1629" s="88"/>
      <c r="K1629" s="89"/>
    </row>
    <row r="1630" spans="9:11" x14ac:dyDescent="0.2">
      <c r="I1630" s="91"/>
      <c r="J1630" s="88"/>
      <c r="K1630" s="89"/>
    </row>
    <row r="1631" spans="9:11" x14ac:dyDescent="0.2">
      <c r="I1631" s="91"/>
      <c r="J1631" s="88"/>
      <c r="K1631" s="89"/>
    </row>
    <row r="1632" spans="9:11" x14ac:dyDescent="0.2">
      <c r="I1632" s="91"/>
      <c r="J1632" s="88"/>
      <c r="K1632" s="89"/>
    </row>
    <row r="1633" spans="9:11" x14ac:dyDescent="0.2">
      <c r="I1633" s="91"/>
      <c r="J1633" s="88"/>
      <c r="K1633" s="89"/>
    </row>
    <row r="1634" spans="9:11" x14ac:dyDescent="0.2">
      <c r="I1634" s="91"/>
      <c r="J1634" s="88"/>
      <c r="K1634" s="89"/>
    </row>
    <row r="1635" spans="9:11" x14ac:dyDescent="0.2">
      <c r="I1635" s="91"/>
      <c r="J1635" s="88"/>
      <c r="K1635" s="89"/>
    </row>
    <row r="1636" spans="9:11" x14ac:dyDescent="0.2">
      <c r="I1636" s="91"/>
      <c r="J1636" s="88"/>
      <c r="K1636" s="89"/>
    </row>
    <row r="1637" spans="9:11" x14ac:dyDescent="0.2">
      <c r="I1637" s="91"/>
      <c r="J1637" s="88"/>
      <c r="K1637" s="89"/>
    </row>
    <row r="1638" spans="9:11" x14ac:dyDescent="0.2">
      <c r="I1638" s="91"/>
      <c r="J1638" s="88"/>
      <c r="K1638" s="89"/>
    </row>
    <row r="1639" spans="9:11" x14ac:dyDescent="0.2">
      <c r="I1639" s="91"/>
      <c r="J1639" s="88"/>
      <c r="K1639" s="89"/>
    </row>
    <row r="1640" spans="9:11" x14ac:dyDescent="0.2">
      <c r="I1640" s="91"/>
      <c r="J1640" s="88"/>
      <c r="K1640" s="89"/>
    </row>
    <row r="1641" spans="9:11" x14ac:dyDescent="0.2">
      <c r="I1641" s="91"/>
      <c r="J1641" s="88"/>
      <c r="K1641" s="89"/>
    </row>
    <row r="1642" spans="9:11" x14ac:dyDescent="0.2">
      <c r="I1642" s="91"/>
      <c r="J1642" s="88"/>
      <c r="K1642" s="89"/>
    </row>
    <row r="1643" spans="9:11" x14ac:dyDescent="0.2">
      <c r="I1643" s="91"/>
      <c r="J1643" s="88"/>
      <c r="K1643" s="89"/>
    </row>
    <row r="1644" spans="9:11" x14ac:dyDescent="0.2">
      <c r="I1644" s="91"/>
      <c r="J1644" s="88"/>
      <c r="K1644" s="89"/>
    </row>
    <row r="1645" spans="9:11" x14ac:dyDescent="0.2">
      <c r="I1645" s="91"/>
      <c r="J1645" s="88"/>
      <c r="K1645" s="89"/>
    </row>
    <row r="1646" spans="9:11" x14ac:dyDescent="0.2">
      <c r="I1646" s="91"/>
      <c r="J1646" s="88"/>
      <c r="K1646" s="89"/>
    </row>
    <row r="1647" spans="9:11" x14ac:dyDescent="0.2">
      <c r="I1647" s="91"/>
      <c r="J1647" s="88"/>
      <c r="K1647" s="89"/>
    </row>
    <row r="1648" spans="9:11" x14ac:dyDescent="0.2">
      <c r="I1648" s="91"/>
      <c r="J1648" s="88"/>
      <c r="K1648" s="89"/>
    </row>
    <row r="1649" spans="9:11" x14ac:dyDescent="0.2">
      <c r="I1649" s="91"/>
      <c r="J1649" s="88"/>
      <c r="K1649" s="89"/>
    </row>
    <row r="1650" spans="9:11" x14ac:dyDescent="0.2">
      <c r="I1650" s="91"/>
      <c r="J1650" s="88"/>
      <c r="K1650" s="89"/>
    </row>
    <row r="1651" spans="9:11" x14ac:dyDescent="0.2">
      <c r="I1651" s="91"/>
      <c r="J1651" s="88"/>
      <c r="K1651" s="89"/>
    </row>
    <row r="1652" spans="9:11" x14ac:dyDescent="0.2">
      <c r="I1652" s="91"/>
      <c r="J1652" s="88"/>
      <c r="K1652" s="89"/>
    </row>
    <row r="1653" spans="9:11" x14ac:dyDescent="0.2">
      <c r="I1653" s="91"/>
      <c r="J1653" s="88"/>
      <c r="K1653" s="89"/>
    </row>
    <row r="1654" spans="9:11" x14ac:dyDescent="0.2">
      <c r="I1654" s="91"/>
      <c r="J1654" s="88"/>
      <c r="K1654" s="89"/>
    </row>
    <row r="1655" spans="9:11" x14ac:dyDescent="0.2">
      <c r="I1655" s="91"/>
      <c r="J1655" s="88"/>
      <c r="K1655" s="89"/>
    </row>
    <row r="1656" spans="9:11" x14ac:dyDescent="0.2">
      <c r="I1656" s="91"/>
      <c r="J1656" s="88"/>
      <c r="K1656" s="89"/>
    </row>
    <row r="1657" spans="9:11" x14ac:dyDescent="0.2">
      <c r="I1657" s="91"/>
      <c r="J1657" s="88"/>
      <c r="K1657" s="89"/>
    </row>
    <row r="1658" spans="9:11" x14ac:dyDescent="0.2">
      <c r="I1658" s="91"/>
      <c r="J1658" s="88"/>
      <c r="K1658" s="89"/>
    </row>
    <row r="1659" spans="9:11" x14ac:dyDescent="0.2">
      <c r="I1659" s="91"/>
      <c r="J1659" s="88"/>
      <c r="K1659" s="89"/>
    </row>
    <row r="1660" spans="9:11" x14ac:dyDescent="0.2">
      <c r="I1660" s="91"/>
      <c r="J1660" s="88"/>
      <c r="K1660" s="89"/>
    </row>
    <row r="1661" spans="9:11" x14ac:dyDescent="0.2">
      <c r="I1661" s="91"/>
      <c r="J1661" s="88"/>
      <c r="K1661" s="89"/>
    </row>
    <row r="1662" spans="9:11" x14ac:dyDescent="0.2">
      <c r="I1662" s="91"/>
      <c r="J1662" s="88"/>
      <c r="K1662" s="89"/>
    </row>
    <row r="1663" spans="9:11" x14ac:dyDescent="0.2">
      <c r="I1663" s="91"/>
      <c r="J1663" s="88"/>
      <c r="K1663" s="89"/>
    </row>
    <row r="1664" spans="9:11" x14ac:dyDescent="0.2">
      <c r="I1664" s="91"/>
      <c r="J1664" s="88"/>
      <c r="K1664" s="89"/>
    </row>
    <row r="1665" spans="9:11" x14ac:dyDescent="0.2">
      <c r="I1665" s="91"/>
      <c r="J1665" s="88"/>
      <c r="K1665" s="89"/>
    </row>
    <row r="1666" spans="9:11" x14ac:dyDescent="0.2">
      <c r="I1666" s="91"/>
      <c r="J1666" s="88"/>
      <c r="K1666" s="89"/>
    </row>
    <row r="1667" spans="9:11" x14ac:dyDescent="0.2">
      <c r="I1667" s="91"/>
      <c r="J1667" s="88"/>
      <c r="K1667" s="89"/>
    </row>
    <row r="1668" spans="9:11" x14ac:dyDescent="0.2">
      <c r="I1668" s="91"/>
      <c r="J1668" s="88"/>
      <c r="K1668" s="89"/>
    </row>
    <row r="1669" spans="9:11" x14ac:dyDescent="0.2">
      <c r="I1669" s="91"/>
      <c r="J1669" s="88"/>
      <c r="K1669" s="89"/>
    </row>
    <row r="1670" spans="9:11" x14ac:dyDescent="0.2">
      <c r="I1670" s="91"/>
      <c r="J1670" s="88"/>
      <c r="K1670" s="89"/>
    </row>
    <row r="1671" spans="9:11" x14ac:dyDescent="0.2">
      <c r="I1671" s="91"/>
      <c r="J1671" s="88"/>
      <c r="K1671" s="89"/>
    </row>
    <row r="1672" spans="9:11" x14ac:dyDescent="0.2">
      <c r="I1672" s="91"/>
      <c r="J1672" s="88"/>
      <c r="K1672" s="89"/>
    </row>
    <row r="1673" spans="9:11" x14ac:dyDescent="0.2">
      <c r="I1673" s="91"/>
      <c r="J1673" s="88"/>
      <c r="K1673" s="89"/>
    </row>
    <row r="1674" spans="9:11" x14ac:dyDescent="0.2">
      <c r="I1674" s="91"/>
      <c r="J1674" s="88"/>
      <c r="K1674" s="89"/>
    </row>
    <row r="1675" spans="9:11" x14ac:dyDescent="0.2">
      <c r="I1675" s="91"/>
      <c r="J1675" s="88"/>
      <c r="K1675" s="89"/>
    </row>
    <row r="1676" spans="9:11" x14ac:dyDescent="0.2">
      <c r="I1676" s="91"/>
      <c r="J1676" s="88"/>
      <c r="K1676" s="89"/>
    </row>
    <row r="1677" spans="9:11" x14ac:dyDescent="0.2">
      <c r="I1677" s="91"/>
      <c r="J1677" s="88"/>
      <c r="K1677" s="89"/>
    </row>
    <row r="1678" spans="9:11" x14ac:dyDescent="0.2">
      <c r="I1678" s="91"/>
      <c r="J1678" s="88"/>
      <c r="K1678" s="89"/>
    </row>
    <row r="1679" spans="9:11" x14ac:dyDescent="0.2">
      <c r="I1679" s="91"/>
      <c r="J1679" s="88"/>
      <c r="K1679" s="89"/>
    </row>
    <row r="1680" spans="9:11" x14ac:dyDescent="0.2">
      <c r="I1680" s="91"/>
      <c r="J1680" s="88"/>
      <c r="K1680" s="89"/>
    </row>
    <row r="1681" spans="9:11" x14ac:dyDescent="0.2">
      <c r="I1681" s="91"/>
      <c r="J1681" s="88"/>
      <c r="K1681" s="89"/>
    </row>
    <row r="1682" spans="9:11" x14ac:dyDescent="0.2">
      <c r="I1682" s="91"/>
      <c r="J1682" s="88"/>
      <c r="K1682" s="89"/>
    </row>
    <row r="1683" spans="9:11" x14ac:dyDescent="0.2">
      <c r="I1683" s="91"/>
      <c r="J1683" s="88"/>
      <c r="K1683" s="89"/>
    </row>
    <row r="1684" spans="9:11" x14ac:dyDescent="0.2">
      <c r="I1684" s="91"/>
      <c r="J1684" s="88"/>
      <c r="K1684" s="89"/>
    </row>
    <row r="1685" spans="9:11" x14ac:dyDescent="0.2">
      <c r="I1685" s="91"/>
      <c r="J1685" s="88"/>
      <c r="K1685" s="89"/>
    </row>
    <row r="1686" spans="9:11" x14ac:dyDescent="0.2">
      <c r="I1686" s="91"/>
      <c r="J1686" s="88"/>
      <c r="K1686" s="89"/>
    </row>
    <row r="1687" spans="9:11" x14ac:dyDescent="0.2">
      <c r="I1687" s="91"/>
      <c r="J1687" s="88"/>
      <c r="K1687" s="89"/>
    </row>
    <row r="1688" spans="9:11" x14ac:dyDescent="0.2">
      <c r="I1688" s="91"/>
      <c r="J1688" s="88"/>
      <c r="K1688" s="89"/>
    </row>
    <row r="1689" spans="9:11" x14ac:dyDescent="0.2">
      <c r="I1689" s="91"/>
      <c r="J1689" s="88"/>
      <c r="K1689" s="89"/>
    </row>
    <row r="1690" spans="9:11" x14ac:dyDescent="0.2">
      <c r="I1690" s="91"/>
      <c r="J1690" s="88"/>
      <c r="K1690" s="89"/>
    </row>
    <row r="1691" spans="9:11" x14ac:dyDescent="0.2">
      <c r="I1691" s="91"/>
      <c r="J1691" s="88"/>
      <c r="K1691" s="89"/>
    </row>
    <row r="1692" spans="9:11" x14ac:dyDescent="0.2">
      <c r="I1692" s="91"/>
      <c r="J1692" s="88"/>
      <c r="K1692" s="89"/>
    </row>
    <row r="1693" spans="9:11" x14ac:dyDescent="0.2">
      <c r="I1693" s="91"/>
      <c r="J1693" s="88"/>
      <c r="K1693" s="89"/>
    </row>
    <row r="1694" spans="9:11" x14ac:dyDescent="0.2">
      <c r="I1694" s="91"/>
      <c r="J1694" s="88"/>
      <c r="K1694" s="89"/>
    </row>
    <row r="1695" spans="9:11" x14ac:dyDescent="0.2">
      <c r="I1695" s="91"/>
      <c r="J1695" s="88"/>
      <c r="K1695" s="89"/>
    </row>
    <row r="1696" spans="9:11" x14ac:dyDescent="0.2">
      <c r="I1696" s="91"/>
      <c r="J1696" s="88"/>
      <c r="K1696" s="89"/>
    </row>
    <row r="1697" spans="9:11" x14ac:dyDescent="0.2">
      <c r="I1697" s="91"/>
      <c r="J1697" s="88"/>
      <c r="K1697" s="89"/>
    </row>
    <row r="1698" spans="9:11" x14ac:dyDescent="0.2">
      <c r="I1698" s="91"/>
      <c r="J1698" s="88"/>
      <c r="K1698" s="89"/>
    </row>
    <row r="1699" spans="9:11" x14ac:dyDescent="0.2">
      <c r="I1699" s="91"/>
      <c r="J1699" s="88"/>
      <c r="K1699" s="89"/>
    </row>
    <row r="1700" spans="9:11" x14ac:dyDescent="0.2">
      <c r="I1700" s="91"/>
      <c r="J1700" s="88"/>
      <c r="K1700" s="89"/>
    </row>
    <row r="1701" spans="9:11" x14ac:dyDescent="0.2">
      <c r="I1701" s="91"/>
      <c r="J1701" s="88"/>
      <c r="K1701" s="89"/>
    </row>
    <row r="1702" spans="9:11" x14ac:dyDescent="0.2">
      <c r="I1702" s="91"/>
      <c r="J1702" s="88"/>
      <c r="K1702" s="89"/>
    </row>
    <row r="1703" spans="9:11" x14ac:dyDescent="0.2">
      <c r="I1703" s="91"/>
      <c r="J1703" s="88"/>
      <c r="K1703" s="89"/>
    </row>
    <row r="1704" spans="9:11" x14ac:dyDescent="0.2">
      <c r="I1704" s="91"/>
      <c r="J1704" s="88"/>
      <c r="K1704" s="89"/>
    </row>
    <row r="1705" spans="9:11" x14ac:dyDescent="0.2">
      <c r="I1705" s="91"/>
      <c r="J1705" s="88"/>
      <c r="K1705" s="89"/>
    </row>
    <row r="1706" spans="9:11" x14ac:dyDescent="0.2">
      <c r="I1706" s="91"/>
      <c r="J1706" s="88"/>
      <c r="K1706" s="89"/>
    </row>
    <row r="1707" spans="9:11" x14ac:dyDescent="0.2">
      <c r="I1707" s="91"/>
      <c r="J1707" s="88"/>
      <c r="K1707" s="89"/>
    </row>
    <row r="1708" spans="9:11" x14ac:dyDescent="0.2">
      <c r="I1708" s="91"/>
      <c r="J1708" s="88"/>
      <c r="K1708" s="89"/>
    </row>
    <row r="1709" spans="9:11" x14ac:dyDescent="0.2">
      <c r="I1709" s="91"/>
      <c r="J1709" s="88"/>
      <c r="K1709" s="89"/>
    </row>
    <row r="1710" spans="9:11" x14ac:dyDescent="0.2">
      <c r="I1710" s="91"/>
      <c r="J1710" s="88"/>
      <c r="K1710" s="89"/>
    </row>
    <row r="1711" spans="9:11" x14ac:dyDescent="0.2">
      <c r="I1711" s="91"/>
      <c r="J1711" s="88"/>
      <c r="K1711" s="89"/>
    </row>
    <row r="1712" spans="9:11" x14ac:dyDescent="0.2">
      <c r="I1712" s="91"/>
      <c r="J1712" s="88"/>
      <c r="K1712" s="89"/>
    </row>
    <row r="1713" spans="9:11" x14ac:dyDescent="0.2">
      <c r="I1713" s="91"/>
      <c r="J1713" s="88"/>
      <c r="K1713" s="89"/>
    </row>
    <row r="1714" spans="9:11" x14ac:dyDescent="0.2">
      <c r="I1714" s="91"/>
      <c r="J1714" s="88"/>
      <c r="K1714" s="89"/>
    </row>
    <row r="1715" spans="9:11" x14ac:dyDescent="0.2">
      <c r="I1715" s="91"/>
      <c r="J1715" s="88"/>
      <c r="K1715" s="89"/>
    </row>
    <row r="1716" spans="9:11" x14ac:dyDescent="0.2">
      <c r="I1716" s="91"/>
      <c r="J1716" s="88"/>
      <c r="K1716" s="89"/>
    </row>
    <row r="1717" spans="9:11" x14ac:dyDescent="0.2">
      <c r="I1717" s="91"/>
      <c r="J1717" s="88"/>
      <c r="K1717" s="89"/>
    </row>
    <row r="1718" spans="9:11" x14ac:dyDescent="0.2">
      <c r="I1718" s="91"/>
      <c r="J1718" s="88"/>
      <c r="K1718" s="89"/>
    </row>
    <row r="1719" spans="9:11" x14ac:dyDescent="0.2">
      <c r="I1719" s="91"/>
      <c r="J1719" s="88"/>
      <c r="K1719" s="89"/>
    </row>
    <row r="1720" spans="9:11" x14ac:dyDescent="0.2">
      <c r="I1720" s="91"/>
      <c r="J1720" s="88"/>
      <c r="K1720" s="89"/>
    </row>
    <row r="1721" spans="9:11" x14ac:dyDescent="0.2">
      <c r="I1721" s="91"/>
      <c r="J1721" s="88"/>
      <c r="K1721" s="89"/>
    </row>
    <row r="1722" spans="9:11" x14ac:dyDescent="0.2">
      <c r="I1722" s="91"/>
      <c r="J1722" s="88"/>
      <c r="K1722" s="89"/>
    </row>
    <row r="1723" spans="9:11" x14ac:dyDescent="0.2">
      <c r="I1723" s="91"/>
      <c r="J1723" s="88"/>
      <c r="K1723" s="89"/>
    </row>
    <row r="1724" spans="9:11" x14ac:dyDescent="0.2">
      <c r="I1724" s="91"/>
      <c r="J1724" s="88"/>
      <c r="K1724" s="89"/>
    </row>
    <row r="1725" spans="9:11" x14ac:dyDescent="0.2">
      <c r="I1725" s="91"/>
      <c r="J1725" s="88"/>
      <c r="K1725" s="89"/>
    </row>
    <row r="1726" spans="9:11" x14ac:dyDescent="0.2">
      <c r="I1726" s="91"/>
      <c r="J1726" s="88"/>
      <c r="K1726" s="89"/>
    </row>
    <row r="1727" spans="9:11" x14ac:dyDescent="0.2">
      <c r="I1727" s="91"/>
      <c r="J1727" s="88"/>
      <c r="K1727" s="89"/>
    </row>
    <row r="1728" spans="9:11" x14ac:dyDescent="0.2">
      <c r="I1728" s="91"/>
      <c r="J1728" s="88"/>
      <c r="K1728" s="89"/>
    </row>
    <row r="1729" spans="9:11" x14ac:dyDescent="0.2">
      <c r="I1729" s="91"/>
      <c r="J1729" s="88"/>
      <c r="K1729" s="89"/>
    </row>
    <row r="1730" spans="9:11" x14ac:dyDescent="0.2">
      <c r="I1730" s="91"/>
      <c r="J1730" s="88"/>
      <c r="K1730" s="89"/>
    </row>
    <row r="1731" spans="9:11" x14ac:dyDescent="0.2">
      <c r="I1731" s="91"/>
      <c r="J1731" s="88"/>
      <c r="K1731" s="89"/>
    </row>
    <row r="1732" spans="9:11" x14ac:dyDescent="0.2">
      <c r="I1732" s="91"/>
      <c r="J1732" s="88"/>
      <c r="K1732" s="89"/>
    </row>
    <row r="1733" spans="9:11" x14ac:dyDescent="0.2">
      <c r="I1733" s="91"/>
      <c r="J1733" s="88"/>
      <c r="K1733" s="89"/>
    </row>
    <row r="1734" spans="9:11" x14ac:dyDescent="0.2">
      <c r="I1734" s="91"/>
      <c r="J1734" s="88"/>
      <c r="K1734" s="89"/>
    </row>
    <row r="1735" spans="9:11" x14ac:dyDescent="0.2">
      <c r="I1735" s="91"/>
      <c r="J1735" s="88"/>
      <c r="K1735" s="89"/>
    </row>
    <row r="1736" spans="9:11" x14ac:dyDescent="0.2">
      <c r="I1736" s="91"/>
      <c r="J1736" s="88"/>
      <c r="K1736" s="89"/>
    </row>
    <row r="1737" spans="9:11" x14ac:dyDescent="0.2">
      <c r="I1737" s="91"/>
      <c r="J1737" s="88"/>
      <c r="K1737" s="89"/>
    </row>
    <row r="1738" spans="9:11" x14ac:dyDescent="0.2">
      <c r="I1738" s="91"/>
      <c r="J1738" s="88"/>
      <c r="K1738" s="89"/>
    </row>
    <row r="1739" spans="9:11" x14ac:dyDescent="0.2">
      <c r="I1739" s="91"/>
      <c r="J1739" s="88"/>
      <c r="K1739" s="89"/>
    </row>
    <row r="1740" spans="9:11" x14ac:dyDescent="0.2">
      <c r="I1740" s="91"/>
      <c r="J1740" s="88"/>
      <c r="K1740" s="89"/>
    </row>
    <row r="1741" spans="9:11" x14ac:dyDescent="0.2">
      <c r="I1741" s="91"/>
      <c r="J1741" s="88"/>
      <c r="K1741" s="89"/>
    </row>
    <row r="1742" spans="9:11" x14ac:dyDescent="0.2">
      <c r="I1742" s="91"/>
      <c r="J1742" s="88"/>
      <c r="K1742" s="89"/>
    </row>
    <row r="1743" spans="9:11" x14ac:dyDescent="0.2">
      <c r="I1743" s="91"/>
      <c r="J1743" s="88"/>
      <c r="K1743" s="89"/>
    </row>
    <row r="1744" spans="9:11" x14ac:dyDescent="0.2">
      <c r="I1744" s="91"/>
      <c r="J1744" s="88"/>
      <c r="K1744" s="89"/>
    </row>
    <row r="1745" spans="9:11" x14ac:dyDescent="0.2">
      <c r="I1745" s="91"/>
      <c r="J1745" s="88"/>
      <c r="K1745" s="89"/>
    </row>
    <row r="1746" spans="9:11" x14ac:dyDescent="0.2">
      <c r="I1746" s="91"/>
      <c r="J1746" s="88"/>
      <c r="K1746" s="89"/>
    </row>
    <row r="1747" spans="9:11" x14ac:dyDescent="0.2">
      <c r="I1747" s="91"/>
      <c r="J1747" s="88"/>
      <c r="K1747" s="89"/>
    </row>
    <row r="1748" spans="9:11" x14ac:dyDescent="0.2">
      <c r="I1748" s="91"/>
      <c r="J1748" s="88"/>
      <c r="K1748" s="89"/>
    </row>
    <row r="1749" spans="9:11" x14ac:dyDescent="0.2">
      <c r="I1749" s="91"/>
      <c r="J1749" s="88"/>
      <c r="K1749" s="89"/>
    </row>
    <row r="1750" spans="9:11" x14ac:dyDescent="0.2">
      <c r="I1750" s="91"/>
      <c r="J1750" s="88"/>
      <c r="K1750" s="89"/>
    </row>
    <row r="1751" spans="9:11" x14ac:dyDescent="0.2">
      <c r="I1751" s="91"/>
      <c r="J1751" s="88"/>
      <c r="K1751" s="89"/>
    </row>
    <row r="1752" spans="9:11" x14ac:dyDescent="0.2">
      <c r="I1752" s="91"/>
      <c r="J1752" s="88"/>
      <c r="K1752" s="89"/>
    </row>
    <row r="1753" spans="9:11" x14ac:dyDescent="0.2">
      <c r="I1753" s="91"/>
      <c r="J1753" s="88"/>
      <c r="K1753" s="89"/>
    </row>
    <row r="1754" spans="9:11" x14ac:dyDescent="0.2">
      <c r="I1754" s="91"/>
      <c r="J1754" s="88"/>
      <c r="K1754" s="89"/>
    </row>
    <row r="1755" spans="9:11" x14ac:dyDescent="0.2">
      <c r="I1755" s="91"/>
      <c r="J1755" s="88"/>
      <c r="K1755" s="89"/>
    </row>
    <row r="1756" spans="9:11" x14ac:dyDescent="0.2">
      <c r="I1756" s="91"/>
      <c r="J1756" s="88"/>
      <c r="K1756" s="89"/>
    </row>
    <row r="1757" spans="9:11" x14ac:dyDescent="0.2">
      <c r="I1757" s="91"/>
      <c r="J1757" s="88"/>
      <c r="K1757" s="89"/>
    </row>
    <row r="1758" spans="9:11" x14ac:dyDescent="0.2">
      <c r="I1758" s="91"/>
      <c r="J1758" s="88"/>
      <c r="K1758" s="89"/>
    </row>
    <row r="1759" spans="9:11" x14ac:dyDescent="0.2">
      <c r="I1759" s="91"/>
      <c r="J1759" s="88"/>
      <c r="K1759" s="89"/>
    </row>
    <row r="1760" spans="9:11" x14ac:dyDescent="0.2">
      <c r="I1760" s="91"/>
      <c r="J1760" s="88"/>
      <c r="K1760" s="89"/>
    </row>
    <row r="1761" spans="9:11" x14ac:dyDescent="0.2">
      <c r="I1761" s="91"/>
      <c r="J1761" s="88"/>
      <c r="K1761" s="89"/>
    </row>
    <row r="1762" spans="9:11" x14ac:dyDescent="0.2">
      <c r="I1762" s="91"/>
      <c r="J1762" s="88"/>
      <c r="K1762" s="89"/>
    </row>
    <row r="1763" spans="9:11" x14ac:dyDescent="0.2">
      <c r="I1763" s="91"/>
      <c r="J1763" s="88"/>
      <c r="K1763" s="89"/>
    </row>
    <row r="1764" spans="9:11" x14ac:dyDescent="0.2">
      <c r="I1764" s="91"/>
      <c r="J1764" s="88"/>
      <c r="K1764" s="89"/>
    </row>
    <row r="1765" spans="9:11" x14ac:dyDescent="0.2">
      <c r="I1765" s="91"/>
      <c r="J1765" s="88"/>
      <c r="K1765" s="89"/>
    </row>
    <row r="1766" spans="9:11" x14ac:dyDescent="0.2">
      <c r="I1766" s="91"/>
      <c r="J1766" s="88"/>
      <c r="K1766" s="89"/>
    </row>
    <row r="1767" spans="9:11" x14ac:dyDescent="0.2">
      <c r="I1767" s="91"/>
      <c r="J1767" s="88"/>
      <c r="K1767" s="89"/>
    </row>
    <row r="1768" spans="9:11" x14ac:dyDescent="0.2">
      <c r="I1768" s="91"/>
      <c r="J1768" s="88"/>
      <c r="K1768" s="89"/>
    </row>
    <row r="1769" spans="9:11" x14ac:dyDescent="0.2">
      <c r="I1769" s="91"/>
      <c r="J1769" s="88"/>
      <c r="K1769" s="89"/>
    </row>
    <row r="1770" spans="9:11" x14ac:dyDescent="0.2">
      <c r="I1770" s="91"/>
      <c r="J1770" s="88"/>
      <c r="K1770" s="89"/>
    </row>
    <row r="1771" spans="9:11" x14ac:dyDescent="0.2">
      <c r="I1771" s="91"/>
      <c r="J1771" s="88"/>
      <c r="K1771" s="89"/>
    </row>
    <row r="1772" spans="9:11" x14ac:dyDescent="0.2">
      <c r="I1772" s="91"/>
      <c r="J1772" s="88"/>
      <c r="K1772" s="89"/>
    </row>
    <row r="1773" spans="9:11" x14ac:dyDescent="0.2">
      <c r="I1773" s="91"/>
      <c r="J1773" s="88"/>
      <c r="K1773" s="89"/>
    </row>
    <row r="1774" spans="9:11" x14ac:dyDescent="0.2">
      <c r="I1774" s="91"/>
      <c r="J1774" s="88"/>
      <c r="K1774" s="89"/>
    </row>
    <row r="1775" spans="9:11" x14ac:dyDescent="0.2">
      <c r="I1775" s="91"/>
      <c r="J1775" s="88"/>
      <c r="K1775" s="89"/>
    </row>
    <row r="1776" spans="9:11" x14ac:dyDescent="0.2">
      <c r="I1776" s="91"/>
      <c r="J1776" s="88"/>
      <c r="K1776" s="89"/>
    </row>
    <row r="1777" spans="9:11" x14ac:dyDescent="0.2">
      <c r="I1777" s="91"/>
      <c r="J1777" s="88"/>
      <c r="K1777" s="89"/>
    </row>
    <row r="1778" spans="9:11" x14ac:dyDescent="0.2">
      <c r="I1778" s="91"/>
      <c r="J1778" s="88"/>
      <c r="K1778" s="89"/>
    </row>
    <row r="1779" spans="9:11" x14ac:dyDescent="0.2">
      <c r="I1779" s="91"/>
      <c r="J1779" s="88"/>
      <c r="K1779" s="89"/>
    </row>
    <row r="1780" spans="9:11" x14ac:dyDescent="0.2">
      <c r="I1780" s="91"/>
      <c r="J1780" s="88"/>
      <c r="K1780" s="89"/>
    </row>
    <row r="1781" spans="9:11" x14ac:dyDescent="0.2">
      <c r="I1781" s="91"/>
      <c r="J1781" s="88"/>
      <c r="K1781" s="89"/>
    </row>
    <row r="1782" spans="9:11" x14ac:dyDescent="0.2">
      <c r="I1782" s="91"/>
      <c r="J1782" s="88"/>
      <c r="K1782" s="89"/>
    </row>
    <row r="1783" spans="9:11" x14ac:dyDescent="0.2">
      <c r="I1783" s="91"/>
      <c r="J1783" s="88"/>
      <c r="K1783" s="89"/>
    </row>
    <row r="1784" spans="9:11" x14ac:dyDescent="0.2">
      <c r="I1784" s="91"/>
      <c r="J1784" s="88"/>
      <c r="K1784" s="89"/>
    </row>
    <row r="1785" spans="9:11" x14ac:dyDescent="0.2">
      <c r="I1785" s="91"/>
      <c r="J1785" s="88"/>
      <c r="K1785" s="89"/>
    </row>
    <row r="1786" spans="9:11" x14ac:dyDescent="0.2">
      <c r="I1786" s="91"/>
      <c r="J1786" s="88"/>
      <c r="K1786" s="89"/>
    </row>
    <row r="1787" spans="9:11" x14ac:dyDescent="0.2">
      <c r="I1787" s="91"/>
      <c r="J1787" s="88"/>
      <c r="K1787" s="89"/>
    </row>
    <row r="1788" spans="9:11" x14ac:dyDescent="0.2">
      <c r="I1788" s="91"/>
      <c r="J1788" s="88"/>
      <c r="K1788" s="89"/>
    </row>
    <row r="1789" spans="9:11" x14ac:dyDescent="0.2">
      <c r="I1789" s="91"/>
      <c r="J1789" s="88"/>
      <c r="K1789" s="89"/>
    </row>
    <row r="1790" spans="9:11" x14ac:dyDescent="0.2">
      <c r="I1790" s="91"/>
      <c r="J1790" s="88"/>
      <c r="K1790" s="89"/>
    </row>
    <row r="1791" spans="9:11" x14ac:dyDescent="0.2">
      <c r="I1791" s="91"/>
      <c r="J1791" s="88"/>
      <c r="K1791" s="89"/>
    </row>
    <row r="1792" spans="9:11" x14ac:dyDescent="0.2">
      <c r="I1792" s="91"/>
      <c r="J1792" s="88"/>
      <c r="K1792" s="89"/>
    </row>
    <row r="1793" spans="9:11" x14ac:dyDescent="0.2">
      <c r="I1793" s="91"/>
      <c r="J1793" s="88"/>
      <c r="K1793" s="89"/>
    </row>
    <row r="1794" spans="9:11" x14ac:dyDescent="0.2">
      <c r="I1794" s="91"/>
      <c r="J1794" s="88"/>
      <c r="K1794" s="89"/>
    </row>
    <row r="1795" spans="9:11" x14ac:dyDescent="0.2">
      <c r="I1795" s="91"/>
      <c r="J1795" s="88"/>
      <c r="K1795" s="89"/>
    </row>
    <row r="1796" spans="9:11" x14ac:dyDescent="0.2">
      <c r="I1796" s="91"/>
      <c r="J1796" s="88"/>
      <c r="K1796" s="89"/>
    </row>
    <row r="1797" spans="9:11" x14ac:dyDescent="0.2">
      <c r="I1797" s="91"/>
      <c r="J1797" s="88"/>
      <c r="K1797" s="89"/>
    </row>
    <row r="1798" spans="9:11" x14ac:dyDescent="0.2">
      <c r="I1798" s="91"/>
      <c r="J1798" s="88"/>
      <c r="K1798" s="89"/>
    </row>
    <row r="1799" spans="9:11" x14ac:dyDescent="0.2">
      <c r="I1799" s="91"/>
      <c r="J1799" s="88"/>
      <c r="K1799" s="89"/>
    </row>
    <row r="1800" spans="9:11" x14ac:dyDescent="0.2">
      <c r="I1800" s="91"/>
      <c r="J1800" s="88"/>
      <c r="K1800" s="89"/>
    </row>
    <row r="1801" spans="9:11" x14ac:dyDescent="0.2">
      <c r="I1801" s="91"/>
      <c r="J1801" s="88"/>
      <c r="K1801" s="89"/>
    </row>
    <row r="1802" spans="9:11" x14ac:dyDescent="0.2">
      <c r="I1802" s="91"/>
      <c r="J1802" s="88"/>
      <c r="K1802" s="89"/>
    </row>
    <row r="1803" spans="9:11" x14ac:dyDescent="0.2">
      <c r="I1803" s="91"/>
      <c r="J1803" s="88"/>
      <c r="K1803" s="89"/>
    </row>
    <row r="1804" spans="9:11" x14ac:dyDescent="0.2">
      <c r="I1804" s="91"/>
      <c r="J1804" s="88"/>
      <c r="K1804" s="89"/>
    </row>
    <row r="1805" spans="9:11" x14ac:dyDescent="0.2">
      <c r="I1805" s="91"/>
      <c r="J1805" s="88"/>
      <c r="K1805" s="89"/>
    </row>
    <row r="1806" spans="9:11" x14ac:dyDescent="0.2">
      <c r="I1806" s="91"/>
      <c r="J1806" s="88"/>
      <c r="K1806" s="89"/>
    </row>
    <row r="1807" spans="9:11" x14ac:dyDescent="0.2">
      <c r="I1807" s="91"/>
      <c r="J1807" s="88"/>
      <c r="K1807" s="89"/>
    </row>
    <row r="1808" spans="9:11" x14ac:dyDescent="0.2">
      <c r="I1808" s="91"/>
      <c r="J1808" s="88"/>
      <c r="K1808" s="89"/>
    </row>
    <row r="1809" spans="9:11" x14ac:dyDescent="0.2">
      <c r="I1809" s="91"/>
      <c r="J1809" s="88"/>
      <c r="K1809" s="89"/>
    </row>
    <row r="1810" spans="9:11" x14ac:dyDescent="0.2">
      <c r="I1810" s="91"/>
      <c r="J1810" s="88"/>
      <c r="K1810" s="89"/>
    </row>
    <row r="1811" spans="9:11" x14ac:dyDescent="0.2">
      <c r="I1811" s="91"/>
      <c r="J1811" s="88"/>
      <c r="K1811" s="89"/>
    </row>
    <row r="1812" spans="9:11" x14ac:dyDescent="0.2">
      <c r="I1812" s="91"/>
      <c r="J1812" s="88"/>
      <c r="K1812" s="89"/>
    </row>
    <row r="1813" spans="9:11" x14ac:dyDescent="0.2">
      <c r="I1813" s="91"/>
      <c r="J1813" s="88"/>
      <c r="K1813" s="89"/>
    </row>
    <row r="1814" spans="9:11" x14ac:dyDescent="0.2">
      <c r="I1814" s="91"/>
      <c r="J1814" s="88"/>
      <c r="K1814" s="89"/>
    </row>
    <row r="1815" spans="9:11" x14ac:dyDescent="0.2">
      <c r="I1815" s="91"/>
      <c r="J1815" s="88"/>
      <c r="K1815" s="89"/>
    </row>
    <row r="1816" spans="9:11" x14ac:dyDescent="0.2">
      <c r="I1816" s="91"/>
      <c r="J1816" s="88"/>
      <c r="K1816" s="89"/>
    </row>
    <row r="1817" spans="9:11" x14ac:dyDescent="0.2">
      <c r="I1817" s="91"/>
      <c r="J1817" s="88"/>
      <c r="K1817" s="89"/>
    </row>
    <row r="1818" spans="9:11" x14ac:dyDescent="0.2">
      <c r="I1818" s="91"/>
      <c r="J1818" s="88"/>
      <c r="K1818" s="89"/>
    </row>
    <row r="1819" spans="9:11" x14ac:dyDescent="0.2">
      <c r="I1819" s="91"/>
      <c r="J1819" s="88"/>
      <c r="K1819" s="89"/>
    </row>
    <row r="1820" spans="9:11" x14ac:dyDescent="0.2">
      <c r="I1820" s="91"/>
      <c r="J1820" s="88"/>
      <c r="K1820" s="89"/>
    </row>
    <row r="1821" spans="9:11" x14ac:dyDescent="0.2">
      <c r="I1821" s="91"/>
      <c r="J1821" s="88"/>
      <c r="K1821" s="89"/>
    </row>
    <row r="1822" spans="9:11" x14ac:dyDescent="0.2">
      <c r="I1822" s="91"/>
      <c r="J1822" s="88"/>
      <c r="K1822" s="89"/>
    </row>
    <row r="1823" spans="9:11" x14ac:dyDescent="0.2">
      <c r="I1823" s="91"/>
      <c r="J1823" s="88"/>
      <c r="K1823" s="89"/>
    </row>
    <row r="1824" spans="9:11" x14ac:dyDescent="0.2">
      <c r="I1824" s="91"/>
      <c r="J1824" s="88"/>
      <c r="K1824" s="89"/>
    </row>
    <row r="1825" spans="9:11" x14ac:dyDescent="0.2">
      <c r="I1825" s="91"/>
      <c r="J1825" s="88"/>
      <c r="K1825" s="89"/>
    </row>
    <row r="1826" spans="9:11" x14ac:dyDescent="0.2">
      <c r="I1826" s="91"/>
      <c r="J1826" s="88"/>
      <c r="K1826" s="89"/>
    </row>
    <row r="1827" spans="9:11" x14ac:dyDescent="0.2">
      <c r="I1827" s="91"/>
      <c r="J1827" s="88"/>
      <c r="K1827" s="89"/>
    </row>
    <row r="1828" spans="9:11" x14ac:dyDescent="0.2">
      <c r="I1828" s="91"/>
      <c r="J1828" s="88"/>
      <c r="K1828" s="89"/>
    </row>
    <row r="1829" spans="9:11" x14ac:dyDescent="0.2">
      <c r="I1829" s="91"/>
      <c r="J1829" s="88"/>
      <c r="K1829" s="89"/>
    </row>
    <row r="1830" spans="9:11" x14ac:dyDescent="0.2">
      <c r="I1830" s="91"/>
      <c r="J1830" s="88"/>
      <c r="K1830" s="89"/>
    </row>
    <row r="1831" spans="9:11" x14ac:dyDescent="0.2">
      <c r="I1831" s="91"/>
      <c r="J1831" s="88"/>
      <c r="K1831" s="89"/>
    </row>
    <row r="1832" spans="9:11" x14ac:dyDescent="0.2">
      <c r="I1832" s="91"/>
      <c r="J1832" s="88"/>
      <c r="K1832" s="89"/>
    </row>
    <row r="1833" spans="9:11" x14ac:dyDescent="0.2">
      <c r="I1833" s="91"/>
      <c r="J1833" s="88"/>
      <c r="K1833" s="89"/>
    </row>
    <row r="1834" spans="9:11" x14ac:dyDescent="0.2">
      <c r="I1834" s="91"/>
      <c r="J1834" s="88"/>
      <c r="K1834" s="89"/>
    </row>
    <row r="1835" spans="9:11" x14ac:dyDescent="0.2">
      <c r="I1835" s="91"/>
      <c r="J1835" s="88"/>
      <c r="K1835" s="89"/>
    </row>
    <row r="1836" spans="9:11" x14ac:dyDescent="0.2">
      <c r="I1836" s="91"/>
      <c r="J1836" s="88"/>
      <c r="K1836" s="89"/>
    </row>
    <row r="1837" spans="9:11" x14ac:dyDescent="0.2">
      <c r="I1837" s="91"/>
      <c r="J1837" s="88"/>
      <c r="K1837" s="89"/>
    </row>
    <row r="1838" spans="9:11" x14ac:dyDescent="0.2">
      <c r="I1838" s="91"/>
      <c r="J1838" s="88"/>
      <c r="K1838" s="89"/>
    </row>
    <row r="1839" spans="9:11" x14ac:dyDescent="0.2">
      <c r="I1839" s="91"/>
      <c r="J1839" s="88"/>
      <c r="K1839" s="89"/>
    </row>
    <row r="1840" spans="9:11" x14ac:dyDescent="0.2">
      <c r="I1840" s="91"/>
      <c r="J1840" s="88"/>
      <c r="K1840" s="89"/>
    </row>
    <row r="1841" spans="9:11" x14ac:dyDescent="0.2">
      <c r="I1841" s="91"/>
      <c r="J1841" s="88"/>
      <c r="K1841" s="89"/>
    </row>
    <row r="1842" spans="9:11" x14ac:dyDescent="0.2">
      <c r="I1842" s="91"/>
      <c r="J1842" s="88"/>
      <c r="K1842" s="89"/>
    </row>
    <row r="1843" spans="9:11" x14ac:dyDescent="0.2">
      <c r="I1843" s="91"/>
      <c r="J1843" s="88"/>
      <c r="K1843" s="89"/>
    </row>
    <row r="1844" spans="9:11" x14ac:dyDescent="0.2">
      <c r="I1844" s="91"/>
      <c r="J1844" s="88"/>
      <c r="K1844" s="89"/>
    </row>
    <row r="1845" spans="9:11" x14ac:dyDescent="0.2">
      <c r="I1845" s="91"/>
      <c r="J1845" s="88"/>
      <c r="K1845" s="89"/>
    </row>
    <row r="1846" spans="9:11" x14ac:dyDescent="0.2">
      <c r="I1846" s="91"/>
      <c r="J1846" s="88"/>
      <c r="K1846" s="89"/>
    </row>
    <row r="1847" spans="9:11" x14ac:dyDescent="0.2">
      <c r="I1847" s="91"/>
      <c r="J1847" s="88"/>
      <c r="K1847" s="89"/>
    </row>
    <row r="1848" spans="9:11" x14ac:dyDescent="0.2">
      <c r="I1848" s="91"/>
      <c r="J1848" s="88"/>
      <c r="K1848" s="89"/>
    </row>
    <row r="1849" spans="9:11" x14ac:dyDescent="0.2">
      <c r="I1849" s="91"/>
      <c r="J1849" s="88"/>
      <c r="K1849" s="89"/>
    </row>
    <row r="1850" spans="9:11" x14ac:dyDescent="0.2">
      <c r="I1850" s="91"/>
      <c r="J1850" s="88"/>
      <c r="K1850" s="89"/>
    </row>
    <row r="1851" spans="9:11" x14ac:dyDescent="0.2">
      <c r="I1851" s="91"/>
      <c r="J1851" s="88"/>
      <c r="K1851" s="89"/>
    </row>
    <row r="1852" spans="9:11" x14ac:dyDescent="0.2">
      <c r="I1852" s="91"/>
      <c r="J1852" s="88"/>
      <c r="K1852" s="89"/>
    </row>
    <row r="1853" spans="9:11" x14ac:dyDescent="0.2">
      <c r="I1853" s="91"/>
      <c r="J1853" s="88"/>
      <c r="K1853" s="89"/>
    </row>
    <row r="1854" spans="9:11" x14ac:dyDescent="0.2">
      <c r="I1854" s="91"/>
      <c r="J1854" s="88"/>
      <c r="K1854" s="89"/>
    </row>
    <row r="1855" spans="9:11" x14ac:dyDescent="0.2">
      <c r="I1855" s="91"/>
      <c r="J1855" s="88"/>
      <c r="K1855" s="89"/>
    </row>
    <row r="1856" spans="9:11" x14ac:dyDescent="0.2">
      <c r="I1856" s="91"/>
      <c r="J1856" s="88"/>
      <c r="K1856" s="89"/>
    </row>
    <row r="1857" spans="9:11" x14ac:dyDescent="0.2">
      <c r="I1857" s="91"/>
      <c r="J1857" s="88"/>
      <c r="K1857" s="89"/>
    </row>
    <row r="1858" spans="9:11" x14ac:dyDescent="0.2">
      <c r="I1858" s="91"/>
      <c r="J1858" s="88"/>
      <c r="K1858" s="89"/>
    </row>
    <row r="1859" spans="9:11" x14ac:dyDescent="0.2">
      <c r="I1859" s="91"/>
      <c r="J1859" s="88"/>
      <c r="K1859" s="89"/>
    </row>
    <row r="1860" spans="9:11" x14ac:dyDescent="0.2">
      <c r="I1860" s="91"/>
      <c r="J1860" s="88"/>
      <c r="K1860" s="89"/>
    </row>
    <row r="1861" spans="9:11" x14ac:dyDescent="0.2">
      <c r="I1861" s="91"/>
      <c r="J1861" s="88"/>
      <c r="K1861" s="89"/>
    </row>
    <row r="1862" spans="9:11" x14ac:dyDescent="0.2">
      <c r="I1862" s="91"/>
      <c r="J1862" s="88"/>
      <c r="K1862" s="89"/>
    </row>
    <row r="1863" spans="9:11" x14ac:dyDescent="0.2">
      <c r="I1863" s="91"/>
      <c r="J1863" s="88"/>
      <c r="K1863" s="89"/>
    </row>
    <row r="1864" spans="9:11" x14ac:dyDescent="0.2">
      <c r="I1864" s="91"/>
      <c r="J1864" s="88"/>
      <c r="K1864" s="89"/>
    </row>
    <row r="1865" spans="9:11" x14ac:dyDescent="0.2">
      <c r="I1865" s="91"/>
      <c r="J1865" s="88"/>
      <c r="K1865" s="89"/>
    </row>
    <row r="1866" spans="9:11" x14ac:dyDescent="0.2">
      <c r="I1866" s="91"/>
      <c r="J1866" s="88"/>
      <c r="K1866" s="89"/>
    </row>
    <row r="1867" spans="9:11" x14ac:dyDescent="0.2">
      <c r="I1867" s="91"/>
      <c r="J1867" s="88"/>
      <c r="K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3">
    <dataValidation allowBlank="1" showInputMessage="1" showErrorMessage="1" prompt="Negative when expense_x000a_Positive when Income" sqref="J2 F618:F1048576 I243:I274 I195:I208 I403:I617 G403:G617 G1:G191 I1:I191 G243:G274 G195:G208 H1:H617"/>
    <dataValidation type="list" allowBlank="1" showInputMessage="1" showErrorMessage="1" sqref="L1:L1048576 N1:N1048576">
      <formula1>Funders</formula1>
    </dataValidation>
    <dataValidation type="date" allowBlank="1" showInputMessage="1" showErrorMessage="1" sqref="A1:A1048576">
      <formula1>41091</formula1>
      <formula2>41455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29"/>
  <sheetViews>
    <sheetView topLeftCell="A49" zoomScaleNormal="100" workbookViewId="0">
      <selection activeCell="F79" sqref="F79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3.42578125" style="5" customWidth="1"/>
    <col min="5" max="5" width="11.5703125" style="48"/>
    <col min="6" max="6" width="18.140625" style="11" customWidth="1"/>
    <col min="7" max="7" width="11.5703125" style="2"/>
  </cols>
  <sheetData>
    <row r="1" spans="1:18" x14ac:dyDescent="0.2">
      <c r="A1" s="77" t="s">
        <v>3</v>
      </c>
      <c r="B1" s="45" t="s">
        <v>1</v>
      </c>
      <c r="C1" s="45" t="s">
        <v>2</v>
      </c>
      <c r="D1" s="45" t="s">
        <v>75</v>
      </c>
      <c r="F1" s="16" t="s">
        <v>24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3" t="s">
        <v>37</v>
      </c>
      <c r="M1" s="3" t="s">
        <v>38</v>
      </c>
      <c r="N1" s="3" t="s">
        <v>39</v>
      </c>
      <c r="O1" s="3" t="s">
        <v>40</v>
      </c>
      <c r="P1" s="3" t="s">
        <v>25</v>
      </c>
      <c r="Q1" s="3" t="s">
        <v>26</v>
      </c>
      <c r="R1" s="3" t="s">
        <v>31</v>
      </c>
    </row>
    <row r="2" spans="1:18" x14ac:dyDescent="0.2">
      <c r="A2" s="76">
        <v>100</v>
      </c>
      <c r="B2" s="45" t="s">
        <v>4</v>
      </c>
      <c r="F2" s="11">
        <f>SUM(G2:R2)</f>
        <v>0</v>
      </c>
      <c r="G2" s="2">
        <f>SUMIFS(Transactions!I:I,Transactions!D:D,Accounts!A2,Transactions!A:A,"&lt;01/08/12",Transactions!A:A,"&gt;30/6/12")</f>
        <v>0</v>
      </c>
      <c r="H2" s="2">
        <f>SUMIFS(Transactions!I:I,Transactions!D:D,Accounts!A2,Transactions!A:A,"&lt;01/09/12",Transactions!A:A,"&gt;31/7/12")</f>
        <v>0</v>
      </c>
      <c r="I2" s="2">
        <f>SUMIFS(Transactions!I:I,Transactions!D:D,Accounts!A2,Transactions!A:A,"&lt;01/10/12",Transactions!A:A,"&gt;31/8/12")</f>
        <v>0</v>
      </c>
      <c r="J2" s="2">
        <f>SUMIFS(Transactions!I:I,Transactions!D:D,Accounts!A2,Transactions!A:A,"&lt;01/11/12",Transactions!A:A,"&gt;30/9/12")</f>
        <v>0</v>
      </c>
      <c r="K2" s="2">
        <f>SUMIFS(Transactions!I:I,Transactions!D:D,Accounts!A2,Transactions!A:A,"&lt;01/12/12",Transactions!A:A,"&gt;31/10/12")</f>
        <v>0</v>
      </c>
      <c r="L2" s="2">
        <f>SUMIFS(Transactions!I:I,Transactions!D:D,Accounts!A2,Transactions!A:A,"&lt;01/1/13",Transactions!A:A,"&gt;30/11/12")</f>
        <v>0</v>
      </c>
      <c r="M2" s="2">
        <f>SUMIFS(Transactions!I:I,Transactions!D:D,Accounts!A2,Transactions!A:A,"&lt;01/2/13",Transactions!A:A,"&gt;31/12/12")</f>
        <v>0</v>
      </c>
      <c r="N2" s="2">
        <f>SUMIFS(Transactions!I:I,Transactions!D:D,Accounts!A2,Transactions!A:A,"&lt;01/3/13",Transactions!A:A,"&gt;31/1/13")</f>
        <v>0</v>
      </c>
      <c r="O2" s="2">
        <f>SUMIFS(Transactions!I:I,Transactions!D:D,Accounts!A2,Transactions!A:A,"&lt;01/4/13",Transactions!A:A,"&gt;28/2/13")</f>
        <v>0</v>
      </c>
      <c r="P2" s="2">
        <f>SUMIFS(Transactions!I:I,Transactions!D:D,Accounts!A2,Transactions!A:A,"&lt;01/5/13",Transactions!A:A,"&gt;31/3/13")</f>
        <v>0</v>
      </c>
      <c r="Q2" s="2">
        <f>SUMIFS(Transactions!I:I,Transactions!D:D,Accounts!A2,Transactions!A:A,"&lt;01/6/13",Transactions!A:A,"&gt;30/4/13")</f>
        <v>0</v>
      </c>
      <c r="R2" s="2">
        <f>SUMIFS(Transactions!I:I,Transactions!D:D,Accounts!A2,Transactions!A:A,"&lt;01/7/13",Transactions!A:A,"&gt;31/5/13")</f>
        <v>0</v>
      </c>
    </row>
    <row r="3" spans="1:18" x14ac:dyDescent="0.2">
      <c r="A3" s="76">
        <v>110</v>
      </c>
      <c r="B3" s="45" t="s">
        <v>5</v>
      </c>
      <c r="F3" s="11">
        <f t="shared" ref="F3:F66" si="0">SUM(G3:R3)</f>
        <v>0</v>
      </c>
      <c r="G3" s="2">
        <f>SUMIFS(Transactions!I:I,Transactions!D:D,Accounts!A3,Transactions!A:A,"&lt;01/08/12",Transactions!A:A,"&gt;30/6/12")</f>
        <v>0</v>
      </c>
      <c r="H3" s="2">
        <f>SUMIFS(Transactions!I:I,Transactions!D:D,Accounts!A3,Transactions!A:A,"&lt;01/09/12",Transactions!A:A,"&gt;31/7/12")</f>
        <v>0</v>
      </c>
      <c r="I3" s="2">
        <f>SUMIFS(Transactions!I:I,Transactions!D:D,Accounts!A3,Transactions!A:A,"&lt;01/10/12",Transactions!A:A,"&gt;31/8/12")</f>
        <v>0</v>
      </c>
      <c r="J3" s="2">
        <f>SUMIFS(Transactions!I:I,Transactions!D:D,Accounts!A3,Transactions!A:A,"&lt;01/11/12",Transactions!A:A,"&gt;30/9/12")</f>
        <v>0</v>
      </c>
      <c r="K3" s="2">
        <f>SUMIFS(Transactions!I:I,Transactions!D:D,Accounts!A3,Transactions!A:A,"&lt;01/12/12",Transactions!A:A,"&gt;31/10/12")</f>
        <v>0</v>
      </c>
      <c r="L3" s="2">
        <f>SUMIFS(Transactions!I:I,Transactions!D:D,Accounts!A3,Transactions!A:A,"&lt;01/1/13",Transactions!A:A,"&gt;30/11/12")</f>
        <v>0</v>
      </c>
      <c r="M3" s="2">
        <f>SUMIFS(Transactions!I:I,Transactions!D:D,Accounts!A3,Transactions!A:A,"&lt;01/2/13",Transactions!A:A,"&gt;31/12/12")</f>
        <v>0</v>
      </c>
      <c r="N3" s="2">
        <f>SUMIFS(Transactions!I:I,Transactions!D:D,Accounts!A3,Transactions!A:A,"&lt;01/3/13",Transactions!A:A,"&gt;31/1/13")</f>
        <v>0</v>
      </c>
      <c r="O3" s="2">
        <f>SUMIFS(Transactions!I:I,Transactions!D:D,Accounts!A3,Transactions!A:A,"&lt;01/4/13",Transactions!A:A,"&gt;28/2/13")</f>
        <v>0</v>
      </c>
      <c r="P3" s="2">
        <f>SUMIFS(Transactions!I:I,Transactions!D:D,Accounts!A3,Transactions!A:A,"&lt;01/5/13",Transactions!A:A,"&gt;31/3/13")</f>
        <v>0</v>
      </c>
      <c r="Q3" s="2">
        <f>SUMIFS(Transactions!I:I,Transactions!D:D,Accounts!A3,Transactions!A:A,"&lt;01/6/13",Transactions!A:A,"&gt;30/4/13")</f>
        <v>0</v>
      </c>
      <c r="R3" s="2">
        <f>SUMIFS(Transactions!I:I,Transactions!D:D,Accounts!A3,Transactions!A:A,"&lt;01/7/13",Transactions!A:A,"&gt;31/5/13")</f>
        <v>0</v>
      </c>
    </row>
    <row r="4" spans="1:18" x14ac:dyDescent="0.2">
      <c r="A4" s="76">
        <v>111</v>
      </c>
      <c r="B4" s="45" t="s">
        <v>61</v>
      </c>
      <c r="C4" s="5" t="s">
        <v>6</v>
      </c>
      <c r="F4" s="11">
        <f t="shared" si="0"/>
        <v>0</v>
      </c>
      <c r="G4" s="2">
        <f>SUMIFS(Transactions!I:I,Transactions!D:D,Accounts!A4,Transactions!A:A,"&lt;01/08/12",Transactions!A:A,"&gt;30/6/12")</f>
        <v>0</v>
      </c>
      <c r="H4" s="2">
        <f>SUMIFS(Transactions!I:I,Transactions!D:D,Accounts!A4,Transactions!A:A,"&lt;01/09/12",Transactions!A:A,"&gt;31/7/12")</f>
        <v>0</v>
      </c>
      <c r="I4" s="2">
        <f>SUMIFS(Transactions!I:I,Transactions!D:D,Accounts!A4,Transactions!A:A,"&lt;01/10/12",Transactions!A:A,"&gt;31/8/12")</f>
        <v>0</v>
      </c>
      <c r="J4" s="2">
        <f>SUMIFS(Transactions!I:I,Transactions!D:D,Accounts!A4,Transactions!A:A,"&lt;01/11/12",Transactions!A:A,"&gt;30/9/12")</f>
        <v>0</v>
      </c>
      <c r="K4" s="2">
        <f>SUMIFS(Transactions!I:I,Transactions!D:D,Accounts!A4,Transactions!A:A,"&lt;01/12/12",Transactions!A:A,"&gt;31/10/12")</f>
        <v>0</v>
      </c>
      <c r="L4" s="2">
        <f>SUMIFS(Transactions!I:I,Transactions!D:D,Accounts!A4,Transactions!A:A,"&lt;01/1/13",Transactions!A:A,"&gt;30/11/12")</f>
        <v>0</v>
      </c>
      <c r="M4" s="2">
        <f>SUMIFS(Transactions!I:I,Transactions!D:D,Accounts!A4,Transactions!A:A,"&lt;01/2/13",Transactions!A:A,"&gt;31/12/12")</f>
        <v>0</v>
      </c>
      <c r="N4" s="2">
        <f>SUMIFS(Transactions!I:I,Transactions!D:D,Accounts!A4,Transactions!A:A,"&lt;01/3/13",Transactions!A:A,"&gt;31/1/13")</f>
        <v>0</v>
      </c>
      <c r="O4" s="2">
        <f>SUMIFS(Transactions!I:I,Transactions!D:D,Accounts!A4,Transactions!A:A,"&lt;01/4/13",Transactions!A:A,"&gt;28/2/13")</f>
        <v>0</v>
      </c>
      <c r="P4" s="2">
        <f>SUMIFS(Transactions!I:I,Transactions!D:D,Accounts!A4,Transactions!A:A,"&lt;01/5/13",Transactions!A:A,"&gt;31/3/13")</f>
        <v>0</v>
      </c>
      <c r="Q4" s="2">
        <f>SUMIFS(Transactions!I:I,Transactions!D:D,Accounts!A4,Transactions!A:A,"&lt;01/6/13",Transactions!A:A,"&gt;30/4/13")</f>
        <v>0</v>
      </c>
      <c r="R4" s="2">
        <f>SUMIFS(Transactions!I:I,Transactions!D:D,Accounts!A4,Transactions!A:A,"&lt;01/7/13",Transactions!A:A,"&gt;31/5/13")</f>
        <v>0</v>
      </c>
    </row>
    <row r="5" spans="1:18" x14ac:dyDescent="0.2">
      <c r="A5" s="76">
        <v>112</v>
      </c>
      <c r="C5" s="5" t="s">
        <v>6</v>
      </c>
      <c r="F5" s="11">
        <f t="shared" si="0"/>
        <v>0</v>
      </c>
      <c r="G5" s="2">
        <f>SUMIFS(Transactions!I:I,Transactions!D:D,Accounts!A5,Transactions!A:A,"&lt;01/08/12",Transactions!A:A,"&gt;30/6/12")</f>
        <v>0</v>
      </c>
      <c r="H5" s="2">
        <f>SUMIFS(Transactions!I:I,Transactions!D:D,Accounts!A5,Transactions!A:A,"&lt;01/09/12",Transactions!A:A,"&gt;31/7/12")</f>
        <v>0</v>
      </c>
      <c r="I5" s="2">
        <f>SUMIFS(Transactions!I:I,Transactions!D:D,Accounts!A5,Transactions!A:A,"&lt;01/10/12",Transactions!A:A,"&gt;31/8/12")</f>
        <v>0</v>
      </c>
      <c r="J5" s="2">
        <f>SUMIFS(Transactions!I:I,Transactions!D:D,Accounts!A5,Transactions!A:A,"&lt;01/11/12",Transactions!A:A,"&gt;30/9/12")</f>
        <v>0</v>
      </c>
      <c r="K5" s="2">
        <f>SUMIFS(Transactions!I:I,Transactions!D:D,Accounts!A5,Transactions!A:A,"&lt;01/12/12",Transactions!A:A,"&gt;31/10/12")</f>
        <v>0</v>
      </c>
      <c r="L5" s="2">
        <f>SUMIFS(Transactions!I:I,Transactions!D:D,Accounts!A5,Transactions!A:A,"&lt;01/1/13",Transactions!A:A,"&gt;30/11/12")</f>
        <v>0</v>
      </c>
      <c r="M5" s="2">
        <f>SUMIFS(Transactions!I:I,Transactions!D:D,Accounts!A5,Transactions!A:A,"&lt;01/2/13",Transactions!A:A,"&gt;31/12/12")</f>
        <v>0</v>
      </c>
      <c r="N5" s="2">
        <f>SUMIFS(Transactions!I:I,Transactions!D:D,Accounts!A5,Transactions!A:A,"&lt;01/3/13",Transactions!A:A,"&gt;31/1/13")</f>
        <v>0</v>
      </c>
      <c r="O5" s="2">
        <f>SUMIFS(Transactions!I:I,Transactions!D:D,Accounts!A5,Transactions!A:A,"&lt;01/4/13",Transactions!A:A,"&gt;28/2/13")</f>
        <v>0</v>
      </c>
      <c r="P5" s="2">
        <f>SUMIFS(Transactions!I:I,Transactions!D:D,Accounts!A5,Transactions!A:A,"&lt;01/5/13",Transactions!A:A,"&gt;31/3/13")</f>
        <v>0</v>
      </c>
      <c r="Q5" s="2">
        <f>SUMIFS(Transactions!I:I,Transactions!D:D,Accounts!A5,Transactions!A:A,"&lt;01/6/13",Transactions!A:A,"&gt;30/4/13")</f>
        <v>0</v>
      </c>
      <c r="R5" s="2">
        <f>SUMIFS(Transactions!I:I,Transactions!D:D,Accounts!A5,Transactions!A:A,"&lt;01/7/13",Transactions!A:A,"&gt;31/5/13")</f>
        <v>0</v>
      </c>
    </row>
    <row r="6" spans="1:18" x14ac:dyDescent="0.2">
      <c r="A6" s="76">
        <v>113</v>
      </c>
      <c r="B6" s="45"/>
      <c r="C6" s="5" t="s">
        <v>6</v>
      </c>
      <c r="F6" s="11">
        <f t="shared" si="0"/>
        <v>0</v>
      </c>
      <c r="G6" s="2">
        <f>SUMIFS(Transactions!I:I,Transactions!D:D,Accounts!A6,Transactions!A:A,"&lt;01/08/12",Transactions!A:A,"&gt;30/6/12")</f>
        <v>0</v>
      </c>
      <c r="H6" s="2">
        <f>SUMIFS(Transactions!I:I,Transactions!D:D,Accounts!A6,Transactions!A:A,"&lt;01/09/12",Transactions!A:A,"&gt;31/7/12")</f>
        <v>0</v>
      </c>
      <c r="I6" s="2">
        <f>SUMIFS(Transactions!I:I,Transactions!D:D,Accounts!A6,Transactions!A:A,"&lt;01/10/12",Transactions!A:A,"&gt;31/8/12")</f>
        <v>0</v>
      </c>
      <c r="J6" s="2">
        <f>SUMIFS(Transactions!I:I,Transactions!D:D,Accounts!A6,Transactions!A:A,"&lt;01/11/12",Transactions!A:A,"&gt;30/9/12")</f>
        <v>0</v>
      </c>
      <c r="K6" s="2">
        <f>SUMIFS(Transactions!I:I,Transactions!D:D,Accounts!A6,Transactions!A:A,"&lt;01/12/12",Transactions!A:A,"&gt;31/10/12")</f>
        <v>0</v>
      </c>
      <c r="L6" s="2">
        <f>SUMIFS(Transactions!I:I,Transactions!D:D,Accounts!A6,Transactions!A:A,"&lt;01/1/13",Transactions!A:A,"&gt;30/11/12")</f>
        <v>0</v>
      </c>
      <c r="M6" s="2">
        <f>SUMIFS(Transactions!I:I,Transactions!D:D,Accounts!A6,Transactions!A:A,"&lt;01/2/13",Transactions!A:A,"&gt;31/12/12")</f>
        <v>0</v>
      </c>
      <c r="N6" s="2">
        <f>SUMIFS(Transactions!I:I,Transactions!D:D,Accounts!A6,Transactions!A:A,"&lt;01/3/13",Transactions!A:A,"&gt;31/1/13")</f>
        <v>0</v>
      </c>
      <c r="O6" s="2">
        <f>SUMIFS(Transactions!I:I,Transactions!D:D,Accounts!A6,Transactions!A:A,"&lt;01/4/13",Transactions!A:A,"&gt;28/2/13")</f>
        <v>0</v>
      </c>
      <c r="P6" s="2">
        <f>SUMIFS(Transactions!I:I,Transactions!D:D,Accounts!A6,Transactions!A:A,"&lt;01/5/13",Transactions!A:A,"&gt;31/3/13")</f>
        <v>0</v>
      </c>
      <c r="Q6" s="2">
        <f>SUMIFS(Transactions!I:I,Transactions!D:D,Accounts!A6,Transactions!A:A,"&lt;01/6/13",Transactions!A:A,"&gt;30/4/13")</f>
        <v>0</v>
      </c>
      <c r="R6" s="2">
        <f>SUMIFS(Transactions!I:I,Transactions!D:D,Accounts!A6,Transactions!A:A,"&lt;01/7/13",Transactions!A:A,"&gt;31/5/13")</f>
        <v>0</v>
      </c>
    </row>
    <row r="7" spans="1:18" x14ac:dyDescent="0.2">
      <c r="A7" s="76">
        <v>120</v>
      </c>
      <c r="B7" s="45" t="s">
        <v>62</v>
      </c>
      <c r="C7" s="5" t="s">
        <v>6</v>
      </c>
      <c r="F7" s="11">
        <f t="shared" si="0"/>
        <v>0</v>
      </c>
      <c r="G7" s="2">
        <f>SUMIFS(Transactions!I:I,Transactions!D:D,Accounts!A7,Transactions!A:A,"&lt;01/08/12",Transactions!A:A,"&gt;30/6/12")</f>
        <v>0</v>
      </c>
      <c r="H7" s="2">
        <f>SUMIFS(Transactions!I:I,Transactions!D:D,Accounts!A7,Transactions!A:A,"&lt;01/09/12",Transactions!A:A,"&gt;31/7/12")</f>
        <v>0</v>
      </c>
      <c r="I7" s="2">
        <f>SUMIFS(Transactions!I:I,Transactions!D:D,Accounts!A7,Transactions!A:A,"&lt;01/10/12",Transactions!A:A,"&gt;31/8/12")</f>
        <v>0</v>
      </c>
      <c r="J7" s="2">
        <f>SUMIFS(Transactions!I:I,Transactions!D:D,Accounts!A7,Transactions!A:A,"&lt;01/11/12",Transactions!A:A,"&gt;30/9/12")</f>
        <v>0</v>
      </c>
      <c r="K7" s="2">
        <f>SUMIFS(Transactions!I:I,Transactions!D:D,Accounts!A7,Transactions!A:A,"&lt;01/12/12",Transactions!A:A,"&gt;31/10/12")</f>
        <v>0</v>
      </c>
      <c r="L7" s="2">
        <f>SUMIFS(Transactions!I:I,Transactions!D:D,Accounts!A7,Transactions!A:A,"&lt;01/1/13",Transactions!A:A,"&gt;30/11/12")</f>
        <v>0</v>
      </c>
      <c r="M7" s="2">
        <f>SUMIFS(Transactions!I:I,Transactions!D:D,Accounts!A7,Transactions!A:A,"&lt;01/2/13",Transactions!A:A,"&gt;31/12/12")</f>
        <v>0</v>
      </c>
      <c r="N7" s="2">
        <f>SUMIFS(Transactions!I:I,Transactions!D:D,Accounts!A7,Transactions!A:A,"&lt;01/3/13",Transactions!A:A,"&gt;31/1/13")</f>
        <v>0</v>
      </c>
      <c r="O7" s="2">
        <f>SUMIFS(Transactions!I:I,Transactions!D:D,Accounts!A7,Transactions!A:A,"&lt;01/4/13",Transactions!A:A,"&gt;28/2/13")</f>
        <v>0</v>
      </c>
      <c r="P7" s="2">
        <f>SUMIFS(Transactions!I:I,Transactions!D:D,Accounts!A7,Transactions!A:A,"&lt;01/5/13",Transactions!A:A,"&gt;31/3/13")</f>
        <v>0</v>
      </c>
      <c r="Q7" s="2">
        <f>SUMIFS(Transactions!I:I,Transactions!D:D,Accounts!A7,Transactions!A:A,"&lt;01/6/13",Transactions!A:A,"&gt;30/4/13")</f>
        <v>0</v>
      </c>
      <c r="R7" s="2">
        <f>SUMIFS(Transactions!I:I,Transactions!D:D,Accounts!A7,Transactions!A:A,"&lt;01/7/13",Transactions!A:A,"&gt;31/5/13")</f>
        <v>0</v>
      </c>
    </row>
    <row r="8" spans="1:18" x14ac:dyDescent="0.2">
      <c r="A8" s="76">
        <v>121</v>
      </c>
      <c r="C8" s="5" t="s">
        <v>6</v>
      </c>
      <c r="D8" s="5" t="b">
        <v>1</v>
      </c>
      <c r="F8" s="11">
        <f t="shared" si="0"/>
        <v>0</v>
      </c>
      <c r="G8" s="2">
        <f>SUMIFS(Transactions!I:I,Transactions!D:D,Accounts!A8,Transactions!A:A,"&lt;01/08/12",Transactions!A:A,"&gt;30/6/12")</f>
        <v>0</v>
      </c>
      <c r="H8" s="2">
        <f>SUMIFS(Transactions!I:I,Transactions!D:D,Accounts!A8,Transactions!A:A,"&lt;01/09/12",Transactions!A:A,"&gt;31/7/12")</f>
        <v>0</v>
      </c>
      <c r="I8" s="2">
        <f>SUMIFS(Transactions!I:I,Transactions!D:D,Accounts!A8,Transactions!A:A,"&lt;01/10/12",Transactions!A:A,"&gt;31/8/12")</f>
        <v>0</v>
      </c>
      <c r="J8" s="2">
        <f>SUMIFS(Transactions!I:I,Transactions!D:D,Accounts!A8,Transactions!A:A,"&lt;01/11/12",Transactions!A:A,"&gt;30/9/12")</f>
        <v>0</v>
      </c>
      <c r="K8" s="2">
        <f>SUMIFS(Transactions!I:I,Transactions!D:D,Accounts!A8,Transactions!A:A,"&lt;01/12/12",Transactions!A:A,"&gt;31/10/12")</f>
        <v>0</v>
      </c>
      <c r="L8" s="2">
        <f>SUMIFS(Transactions!I:I,Transactions!D:D,Accounts!A8,Transactions!A:A,"&lt;01/1/13",Transactions!A:A,"&gt;30/11/12")</f>
        <v>0</v>
      </c>
      <c r="M8" s="2">
        <f>SUMIFS(Transactions!I:I,Transactions!D:D,Accounts!A8,Transactions!A:A,"&lt;01/2/13",Transactions!A:A,"&gt;31/12/12")</f>
        <v>0</v>
      </c>
      <c r="N8" s="2">
        <f>SUMIFS(Transactions!I:I,Transactions!D:D,Accounts!A8,Transactions!A:A,"&lt;01/3/13",Transactions!A:A,"&gt;31/1/13")</f>
        <v>0</v>
      </c>
      <c r="O8" s="2">
        <f>SUMIFS(Transactions!I:I,Transactions!D:D,Accounts!A8,Transactions!A:A,"&lt;01/4/13",Transactions!A:A,"&gt;28/2/13")</f>
        <v>0</v>
      </c>
      <c r="P8" s="2">
        <f>SUMIFS(Transactions!I:I,Transactions!D:D,Accounts!A8,Transactions!A:A,"&lt;01/5/13",Transactions!A:A,"&gt;31/3/13")</f>
        <v>0</v>
      </c>
      <c r="Q8" s="2">
        <f>SUMIFS(Transactions!I:I,Transactions!D:D,Accounts!A8,Transactions!A:A,"&lt;01/6/13",Transactions!A:A,"&gt;30/4/13")</f>
        <v>0</v>
      </c>
      <c r="R8" s="2">
        <f>SUMIFS(Transactions!I:I,Transactions!D:D,Accounts!A8,Transactions!A:A,"&lt;01/7/13",Transactions!A:A,"&gt;31/5/13")</f>
        <v>0</v>
      </c>
    </row>
    <row r="9" spans="1:18" x14ac:dyDescent="0.2">
      <c r="A9" s="76">
        <v>122</v>
      </c>
      <c r="C9" s="5" t="s">
        <v>6</v>
      </c>
      <c r="F9" s="11">
        <f t="shared" si="0"/>
        <v>0</v>
      </c>
      <c r="G9" s="2">
        <f>SUMIFS(Transactions!I:I,Transactions!D:D,Accounts!A9,Transactions!A:A,"&lt;01/08/12",Transactions!A:A,"&gt;30/6/12")</f>
        <v>0</v>
      </c>
      <c r="H9" s="2">
        <f>SUMIFS(Transactions!I:I,Transactions!D:D,Accounts!A9,Transactions!A:A,"&lt;01/09/12",Transactions!A:A,"&gt;31/7/12")</f>
        <v>0</v>
      </c>
      <c r="I9" s="2">
        <f>SUMIFS(Transactions!I:I,Transactions!D:D,Accounts!A9,Transactions!A:A,"&lt;01/10/12",Transactions!A:A,"&gt;31/8/12")</f>
        <v>0</v>
      </c>
      <c r="J9" s="2">
        <f>SUMIFS(Transactions!I:I,Transactions!D:D,Accounts!A9,Transactions!A:A,"&lt;01/11/12",Transactions!A:A,"&gt;30/9/12")</f>
        <v>0</v>
      </c>
      <c r="K9" s="2">
        <f>SUMIFS(Transactions!I:I,Transactions!D:D,Accounts!A9,Transactions!A:A,"&lt;01/12/12",Transactions!A:A,"&gt;31/10/12")</f>
        <v>0</v>
      </c>
      <c r="L9" s="2">
        <f>SUMIFS(Transactions!I:I,Transactions!D:D,Accounts!A9,Transactions!A:A,"&lt;01/1/13",Transactions!A:A,"&gt;30/11/12")</f>
        <v>0</v>
      </c>
      <c r="M9" s="2">
        <f>SUMIFS(Transactions!I:I,Transactions!D:D,Accounts!A9,Transactions!A:A,"&lt;01/2/13",Transactions!A:A,"&gt;31/12/12")</f>
        <v>0</v>
      </c>
      <c r="N9" s="2">
        <f>SUMIFS(Transactions!I:I,Transactions!D:D,Accounts!A9,Transactions!A:A,"&lt;01/3/13",Transactions!A:A,"&gt;31/1/13")</f>
        <v>0</v>
      </c>
      <c r="O9" s="2">
        <f>SUMIFS(Transactions!I:I,Transactions!D:D,Accounts!A9,Transactions!A:A,"&lt;01/4/13",Transactions!A:A,"&gt;28/2/13")</f>
        <v>0</v>
      </c>
      <c r="P9" s="2">
        <f>SUMIFS(Transactions!I:I,Transactions!D:D,Accounts!A9,Transactions!A:A,"&lt;01/5/13",Transactions!A:A,"&gt;31/3/13")</f>
        <v>0</v>
      </c>
      <c r="Q9" s="2">
        <f>SUMIFS(Transactions!I:I,Transactions!D:D,Accounts!A9,Transactions!A:A,"&lt;01/6/13",Transactions!A:A,"&gt;30/4/13")</f>
        <v>0</v>
      </c>
      <c r="R9" s="2">
        <f>SUMIFS(Transactions!I:I,Transactions!D:D,Accounts!A9,Transactions!A:A,"&lt;01/7/13",Transactions!A:A,"&gt;31/5/13")</f>
        <v>0</v>
      </c>
    </row>
    <row r="10" spans="1:18" x14ac:dyDescent="0.2">
      <c r="A10" s="76">
        <v>123</v>
      </c>
      <c r="C10" s="5" t="s">
        <v>6</v>
      </c>
      <c r="F10" s="11">
        <f t="shared" si="0"/>
        <v>0</v>
      </c>
      <c r="G10" s="2">
        <f>SUMIFS(Transactions!I:I,Transactions!D:D,Accounts!A10,Transactions!A:A,"&lt;01/08/12",Transactions!A:A,"&gt;30/6/12")</f>
        <v>0</v>
      </c>
      <c r="H10" s="2">
        <f>SUMIFS(Transactions!I:I,Transactions!D:D,Accounts!A10,Transactions!A:A,"&lt;01/09/12",Transactions!A:A,"&gt;31/7/12")</f>
        <v>0</v>
      </c>
      <c r="I10" s="2">
        <f>SUMIFS(Transactions!I:I,Transactions!D:D,Accounts!A10,Transactions!A:A,"&lt;01/10/12",Transactions!A:A,"&gt;31/8/12")</f>
        <v>0</v>
      </c>
      <c r="J10" s="2">
        <f>SUMIFS(Transactions!I:I,Transactions!D:D,Accounts!A10,Transactions!A:A,"&lt;01/11/12",Transactions!A:A,"&gt;30/9/12")</f>
        <v>0</v>
      </c>
      <c r="K10" s="2">
        <f>SUMIFS(Transactions!I:I,Transactions!D:D,Accounts!A10,Transactions!A:A,"&lt;01/12/12",Transactions!A:A,"&gt;31/10/12")</f>
        <v>0</v>
      </c>
      <c r="L10" s="2">
        <f>SUMIFS(Transactions!I:I,Transactions!D:D,Accounts!A10,Transactions!A:A,"&lt;01/1/13",Transactions!A:A,"&gt;30/11/12")</f>
        <v>0</v>
      </c>
      <c r="M10" s="2">
        <f>SUMIFS(Transactions!I:I,Transactions!D:D,Accounts!A10,Transactions!A:A,"&lt;01/2/13",Transactions!A:A,"&gt;31/12/12")</f>
        <v>0</v>
      </c>
      <c r="N10" s="2">
        <f>SUMIFS(Transactions!I:I,Transactions!D:D,Accounts!A10,Transactions!A:A,"&lt;01/3/13",Transactions!A:A,"&gt;31/1/13")</f>
        <v>0</v>
      </c>
      <c r="O10" s="2">
        <f>SUMIFS(Transactions!I:I,Transactions!D:D,Accounts!A10,Transactions!A:A,"&lt;01/4/13",Transactions!A:A,"&gt;28/2/13")</f>
        <v>0</v>
      </c>
      <c r="P10" s="2">
        <f>SUMIFS(Transactions!I:I,Transactions!D:D,Accounts!A10,Transactions!A:A,"&lt;01/5/13",Transactions!A:A,"&gt;31/3/13")</f>
        <v>0</v>
      </c>
      <c r="Q10" s="2">
        <f>SUMIFS(Transactions!I:I,Transactions!D:D,Accounts!A10,Transactions!A:A,"&lt;01/6/13",Transactions!A:A,"&gt;30/4/13")</f>
        <v>0</v>
      </c>
      <c r="R10" s="2">
        <f>SUMIFS(Transactions!I:I,Transactions!D:D,Accounts!A10,Transactions!A:A,"&lt;01/7/13",Transactions!A:A,"&gt;31/5/13")</f>
        <v>0</v>
      </c>
    </row>
    <row r="11" spans="1:18" x14ac:dyDescent="0.2">
      <c r="A11" s="76">
        <v>124</v>
      </c>
      <c r="C11" s="5" t="s">
        <v>6</v>
      </c>
      <c r="F11" s="11">
        <f t="shared" si="0"/>
        <v>0</v>
      </c>
      <c r="G11" s="2">
        <f>SUMIFS(Transactions!I:I,Transactions!D:D,Accounts!A11,Transactions!A:A,"&lt;01/08/12",Transactions!A:A,"&gt;30/6/12")</f>
        <v>0</v>
      </c>
      <c r="H11" s="2">
        <f>SUMIFS(Transactions!I:I,Transactions!D:D,Accounts!A11,Transactions!A:A,"&lt;01/09/12",Transactions!A:A,"&gt;31/7/12")</f>
        <v>0</v>
      </c>
      <c r="I11" s="2">
        <f>SUMIFS(Transactions!I:I,Transactions!D:D,Accounts!A11,Transactions!A:A,"&lt;01/10/12",Transactions!A:A,"&gt;31/8/12")</f>
        <v>0</v>
      </c>
      <c r="J11" s="2">
        <f>SUMIFS(Transactions!I:I,Transactions!D:D,Accounts!A11,Transactions!A:A,"&lt;01/11/12",Transactions!A:A,"&gt;30/9/12")</f>
        <v>0</v>
      </c>
      <c r="K11" s="2">
        <f>SUMIFS(Transactions!I:I,Transactions!D:D,Accounts!A11,Transactions!A:A,"&lt;01/12/12",Transactions!A:A,"&gt;31/10/12")</f>
        <v>0</v>
      </c>
      <c r="L11" s="2">
        <f>SUMIFS(Transactions!I:I,Transactions!D:D,Accounts!A11,Transactions!A:A,"&lt;01/1/13",Transactions!A:A,"&gt;30/11/12")</f>
        <v>0</v>
      </c>
      <c r="M11" s="2">
        <f>SUMIFS(Transactions!I:I,Transactions!D:D,Accounts!A11,Transactions!A:A,"&lt;01/2/13",Transactions!A:A,"&gt;31/12/12")</f>
        <v>0</v>
      </c>
      <c r="N11" s="2">
        <f>SUMIFS(Transactions!I:I,Transactions!D:D,Accounts!A11,Transactions!A:A,"&lt;01/3/13",Transactions!A:A,"&gt;31/1/13")</f>
        <v>0</v>
      </c>
      <c r="O11" s="2">
        <f>SUMIFS(Transactions!I:I,Transactions!D:D,Accounts!A11,Transactions!A:A,"&lt;01/4/13",Transactions!A:A,"&gt;28/2/13")</f>
        <v>0</v>
      </c>
      <c r="P11" s="2">
        <f>SUMIFS(Transactions!I:I,Transactions!D:D,Accounts!A11,Transactions!A:A,"&lt;01/5/13",Transactions!A:A,"&gt;31/3/13")</f>
        <v>0</v>
      </c>
      <c r="Q11" s="2">
        <f>SUMIFS(Transactions!I:I,Transactions!D:D,Accounts!A11,Transactions!A:A,"&lt;01/6/13",Transactions!A:A,"&gt;30/4/13")</f>
        <v>0</v>
      </c>
      <c r="R11" s="2">
        <f>SUMIFS(Transactions!I:I,Transactions!D:D,Accounts!A11,Transactions!A:A,"&lt;01/7/13",Transactions!A:A,"&gt;31/5/13")</f>
        <v>0</v>
      </c>
    </row>
    <row r="12" spans="1:18" x14ac:dyDescent="0.2">
      <c r="A12" s="76">
        <v>125</v>
      </c>
      <c r="C12" s="5" t="s">
        <v>6</v>
      </c>
      <c r="F12" s="11">
        <f t="shared" si="0"/>
        <v>0</v>
      </c>
      <c r="G12" s="2">
        <f>SUMIFS(Transactions!I:I,Transactions!D:D,Accounts!A12,Transactions!A:A,"&lt;01/08/12",Transactions!A:A,"&gt;30/6/12")</f>
        <v>0</v>
      </c>
      <c r="H12" s="2">
        <f>SUMIFS(Transactions!I:I,Transactions!D:D,Accounts!A12,Transactions!A:A,"&lt;01/09/12",Transactions!A:A,"&gt;31/7/12")</f>
        <v>0</v>
      </c>
      <c r="I12" s="2">
        <f>SUMIFS(Transactions!I:I,Transactions!D:D,Accounts!A12,Transactions!A:A,"&lt;01/10/12",Transactions!A:A,"&gt;31/8/12")</f>
        <v>0</v>
      </c>
      <c r="J12" s="2">
        <f>SUMIFS(Transactions!I:I,Transactions!D:D,Accounts!A12,Transactions!A:A,"&lt;01/11/12",Transactions!A:A,"&gt;30/9/12")</f>
        <v>0</v>
      </c>
      <c r="K12" s="2">
        <f>SUMIFS(Transactions!I:I,Transactions!D:D,Accounts!A12,Transactions!A:A,"&lt;01/12/12",Transactions!A:A,"&gt;31/10/12")</f>
        <v>0</v>
      </c>
      <c r="L12" s="2">
        <f>SUMIFS(Transactions!I:I,Transactions!D:D,Accounts!A12,Transactions!A:A,"&lt;01/1/13",Transactions!A:A,"&gt;30/11/12")</f>
        <v>0</v>
      </c>
      <c r="M12" s="2">
        <f>SUMIFS(Transactions!I:I,Transactions!D:D,Accounts!A12,Transactions!A:A,"&lt;01/2/13",Transactions!A:A,"&gt;31/12/12")</f>
        <v>0</v>
      </c>
      <c r="N12" s="2">
        <f>SUMIFS(Transactions!I:I,Transactions!D:D,Accounts!A12,Transactions!A:A,"&lt;01/3/13",Transactions!A:A,"&gt;31/1/13")</f>
        <v>0</v>
      </c>
      <c r="O12" s="2">
        <f>SUMIFS(Transactions!I:I,Transactions!D:D,Accounts!A12,Transactions!A:A,"&lt;01/4/13",Transactions!A:A,"&gt;28/2/13")</f>
        <v>0</v>
      </c>
      <c r="P12" s="2">
        <f>SUMIFS(Transactions!I:I,Transactions!D:D,Accounts!A12,Transactions!A:A,"&lt;01/5/13",Transactions!A:A,"&gt;31/3/13")</f>
        <v>0</v>
      </c>
      <c r="Q12" s="2">
        <f>SUMIFS(Transactions!I:I,Transactions!D:D,Accounts!A12,Transactions!A:A,"&lt;01/6/13",Transactions!A:A,"&gt;30/4/13")</f>
        <v>0</v>
      </c>
      <c r="R12" s="2">
        <f>SUMIFS(Transactions!I:I,Transactions!D:D,Accounts!A12,Transactions!A:A,"&lt;01/7/13",Transactions!A:A,"&gt;31/5/13")</f>
        <v>0</v>
      </c>
    </row>
    <row r="13" spans="1:18" x14ac:dyDescent="0.2">
      <c r="A13" s="76">
        <v>126</v>
      </c>
      <c r="C13" s="5" t="s">
        <v>6</v>
      </c>
      <c r="F13" s="11">
        <f t="shared" si="0"/>
        <v>0</v>
      </c>
      <c r="G13" s="2">
        <f>SUMIFS(Transactions!I:I,Transactions!D:D,Accounts!A13,Transactions!A:A,"&lt;01/08/12",Transactions!A:A,"&gt;30/6/12")</f>
        <v>0</v>
      </c>
      <c r="H13" s="2">
        <f>SUMIFS(Transactions!I:I,Transactions!D:D,Accounts!A13,Transactions!A:A,"&lt;01/09/12",Transactions!A:A,"&gt;31/7/12")</f>
        <v>0</v>
      </c>
      <c r="I13" s="2">
        <f>SUMIFS(Transactions!I:I,Transactions!D:D,Accounts!A13,Transactions!A:A,"&lt;01/10/12",Transactions!A:A,"&gt;31/8/12")</f>
        <v>0</v>
      </c>
      <c r="J13" s="2">
        <f>SUMIFS(Transactions!I:I,Transactions!D:D,Accounts!A13,Transactions!A:A,"&lt;01/11/12",Transactions!A:A,"&gt;30/9/12")</f>
        <v>0</v>
      </c>
      <c r="K13" s="2">
        <f>SUMIFS(Transactions!I:I,Transactions!D:D,Accounts!A13,Transactions!A:A,"&lt;01/12/12",Transactions!A:A,"&gt;31/10/12")</f>
        <v>0</v>
      </c>
      <c r="L13" s="2">
        <f>SUMIFS(Transactions!I:I,Transactions!D:D,Accounts!A13,Transactions!A:A,"&lt;01/1/13",Transactions!A:A,"&gt;30/11/12")</f>
        <v>0</v>
      </c>
      <c r="M13" s="2">
        <f>SUMIFS(Transactions!I:I,Transactions!D:D,Accounts!A13,Transactions!A:A,"&lt;01/2/13",Transactions!A:A,"&gt;31/12/12")</f>
        <v>0</v>
      </c>
      <c r="N13" s="2">
        <f>SUMIFS(Transactions!I:I,Transactions!D:D,Accounts!A13,Transactions!A:A,"&lt;01/3/13",Transactions!A:A,"&gt;31/1/13")</f>
        <v>0</v>
      </c>
      <c r="O13" s="2">
        <f>SUMIFS(Transactions!I:I,Transactions!D:D,Accounts!A13,Transactions!A:A,"&lt;01/4/13",Transactions!A:A,"&gt;28/2/13")</f>
        <v>0</v>
      </c>
      <c r="P13" s="2">
        <f>SUMIFS(Transactions!I:I,Transactions!D:D,Accounts!A13,Transactions!A:A,"&lt;01/5/13",Transactions!A:A,"&gt;31/3/13")</f>
        <v>0</v>
      </c>
      <c r="Q13" s="2">
        <f>SUMIFS(Transactions!I:I,Transactions!D:D,Accounts!A13,Transactions!A:A,"&lt;01/6/13",Transactions!A:A,"&gt;30/4/13")</f>
        <v>0</v>
      </c>
      <c r="R13" s="2">
        <f>SUMIFS(Transactions!I:I,Transactions!D:D,Accounts!A13,Transactions!A:A,"&lt;01/7/13",Transactions!A:A,"&gt;31/5/13")</f>
        <v>0</v>
      </c>
    </row>
    <row r="14" spans="1:18" x14ac:dyDescent="0.2">
      <c r="A14" s="76">
        <v>127</v>
      </c>
      <c r="C14" s="5" t="s">
        <v>6</v>
      </c>
      <c r="F14" s="11">
        <f t="shared" si="0"/>
        <v>0</v>
      </c>
      <c r="G14" s="2">
        <f>SUMIFS(Transactions!I:I,Transactions!D:D,Accounts!A14,Transactions!A:A,"&lt;01/08/12",Transactions!A:A,"&gt;30/6/12")</f>
        <v>0</v>
      </c>
      <c r="H14" s="2">
        <f>SUMIFS(Transactions!I:I,Transactions!D:D,Accounts!A14,Transactions!A:A,"&lt;01/09/12",Transactions!A:A,"&gt;31/7/12")</f>
        <v>0</v>
      </c>
      <c r="I14" s="2">
        <f>SUMIFS(Transactions!I:I,Transactions!D:D,Accounts!A14,Transactions!A:A,"&lt;01/10/12",Transactions!A:A,"&gt;31/8/12")</f>
        <v>0</v>
      </c>
      <c r="J14" s="2">
        <f>SUMIFS(Transactions!I:I,Transactions!D:D,Accounts!A14,Transactions!A:A,"&lt;01/11/12",Transactions!A:A,"&gt;30/9/12")</f>
        <v>0</v>
      </c>
      <c r="K14" s="2">
        <f>SUMIFS(Transactions!I:I,Transactions!D:D,Accounts!A14,Transactions!A:A,"&lt;01/12/12",Transactions!A:A,"&gt;31/10/12")</f>
        <v>0</v>
      </c>
      <c r="L14" s="2">
        <f>SUMIFS(Transactions!I:I,Transactions!D:D,Accounts!A14,Transactions!A:A,"&lt;01/1/13",Transactions!A:A,"&gt;30/11/12")</f>
        <v>0</v>
      </c>
      <c r="M14" s="2">
        <f>SUMIFS(Transactions!I:I,Transactions!D:D,Accounts!A14,Transactions!A:A,"&lt;01/2/13",Transactions!A:A,"&gt;31/12/12")</f>
        <v>0</v>
      </c>
      <c r="N14" s="2">
        <f>SUMIFS(Transactions!I:I,Transactions!D:D,Accounts!A14,Transactions!A:A,"&lt;01/3/13",Transactions!A:A,"&gt;31/1/13")</f>
        <v>0</v>
      </c>
      <c r="O14" s="2">
        <f>SUMIFS(Transactions!I:I,Transactions!D:D,Accounts!A14,Transactions!A:A,"&lt;01/4/13",Transactions!A:A,"&gt;28/2/13")</f>
        <v>0</v>
      </c>
      <c r="P14" s="2">
        <f>SUMIFS(Transactions!I:I,Transactions!D:D,Accounts!A14,Transactions!A:A,"&lt;01/5/13",Transactions!A:A,"&gt;31/3/13")</f>
        <v>0</v>
      </c>
      <c r="Q14" s="2">
        <f>SUMIFS(Transactions!I:I,Transactions!D:D,Accounts!A14,Transactions!A:A,"&lt;01/6/13",Transactions!A:A,"&gt;30/4/13")</f>
        <v>0</v>
      </c>
      <c r="R14" s="2">
        <f>SUMIFS(Transactions!I:I,Transactions!D:D,Accounts!A14,Transactions!A:A,"&lt;01/7/13",Transactions!A:A,"&gt;31/5/13")</f>
        <v>0</v>
      </c>
    </row>
    <row r="15" spans="1:18" x14ac:dyDescent="0.2">
      <c r="A15" s="76">
        <v>125</v>
      </c>
      <c r="C15" s="5" t="s">
        <v>6</v>
      </c>
      <c r="F15" s="11">
        <f t="shared" si="0"/>
        <v>0</v>
      </c>
      <c r="G15" s="2">
        <f>SUMIFS(Transactions!I:I,Transactions!D:D,Accounts!A15,Transactions!A:A,"&lt;01/08/12",Transactions!A:A,"&gt;30/6/12")</f>
        <v>0</v>
      </c>
      <c r="H15" s="2">
        <f>SUMIFS(Transactions!I:I,Transactions!D:D,Accounts!A15,Transactions!A:A,"&lt;01/09/12",Transactions!A:A,"&gt;31/7/12")</f>
        <v>0</v>
      </c>
      <c r="I15" s="2">
        <f>SUMIFS(Transactions!I:I,Transactions!D:D,Accounts!A15,Transactions!A:A,"&lt;01/10/12",Transactions!A:A,"&gt;31/8/12")</f>
        <v>0</v>
      </c>
      <c r="J15" s="2">
        <f>SUMIFS(Transactions!I:I,Transactions!D:D,Accounts!A15,Transactions!A:A,"&lt;01/11/12",Transactions!A:A,"&gt;30/9/12")</f>
        <v>0</v>
      </c>
      <c r="K15" s="2">
        <f>SUMIFS(Transactions!I:I,Transactions!D:D,Accounts!A15,Transactions!A:A,"&lt;01/12/12",Transactions!A:A,"&gt;31/10/12")</f>
        <v>0</v>
      </c>
      <c r="L15" s="2">
        <f>SUMIFS(Transactions!I:I,Transactions!D:D,Accounts!A15,Transactions!A:A,"&lt;01/1/13",Transactions!A:A,"&gt;30/11/12")</f>
        <v>0</v>
      </c>
      <c r="M15" s="2">
        <f>SUMIFS(Transactions!I:I,Transactions!D:D,Accounts!A15,Transactions!A:A,"&lt;01/2/13",Transactions!A:A,"&gt;31/12/12")</f>
        <v>0</v>
      </c>
      <c r="N15" s="2">
        <f>SUMIFS(Transactions!I:I,Transactions!D:D,Accounts!A15,Transactions!A:A,"&lt;01/3/13",Transactions!A:A,"&gt;31/1/13")</f>
        <v>0</v>
      </c>
      <c r="O15" s="2">
        <f>SUMIFS(Transactions!I:I,Transactions!D:D,Accounts!A15,Transactions!A:A,"&lt;01/4/13",Transactions!A:A,"&gt;28/2/13")</f>
        <v>0</v>
      </c>
      <c r="P15" s="2">
        <f>SUMIFS(Transactions!I:I,Transactions!D:D,Accounts!A15,Transactions!A:A,"&lt;01/5/13",Transactions!A:A,"&gt;31/3/13")</f>
        <v>0</v>
      </c>
      <c r="Q15" s="2">
        <f>SUMIFS(Transactions!I:I,Transactions!D:D,Accounts!A15,Transactions!A:A,"&lt;01/6/13",Transactions!A:A,"&gt;30/4/13")</f>
        <v>0</v>
      </c>
      <c r="R15" s="2">
        <f>SUMIFS(Transactions!I:I,Transactions!D:D,Accounts!A15,Transactions!A:A,"&lt;01/7/13",Transactions!A:A,"&gt;31/5/13")</f>
        <v>0</v>
      </c>
    </row>
    <row r="16" spans="1:18" x14ac:dyDescent="0.2">
      <c r="A16" s="76">
        <v>130</v>
      </c>
      <c r="B16" s="45" t="s">
        <v>73</v>
      </c>
      <c r="C16" s="5" t="s">
        <v>6</v>
      </c>
      <c r="F16" s="11">
        <f t="shared" si="0"/>
        <v>0</v>
      </c>
      <c r="G16" s="2">
        <f>SUMIFS(Transactions!I:I,Transactions!D:D,Accounts!A16,Transactions!A:A,"&lt;01/08/12",Transactions!A:A,"&gt;30/6/12")</f>
        <v>0</v>
      </c>
      <c r="H16" s="2">
        <f>SUMIFS(Transactions!I:I,Transactions!D:D,Accounts!A16,Transactions!A:A,"&lt;01/09/12",Transactions!A:A,"&gt;31/7/12")</f>
        <v>0</v>
      </c>
      <c r="I16" s="2">
        <f>SUMIFS(Transactions!I:I,Transactions!D:D,Accounts!A16,Transactions!A:A,"&lt;01/10/12",Transactions!A:A,"&gt;31/8/12")</f>
        <v>0</v>
      </c>
      <c r="J16" s="2">
        <f>SUMIFS(Transactions!I:I,Transactions!D:D,Accounts!A16,Transactions!A:A,"&lt;01/11/12",Transactions!A:A,"&gt;30/9/12")</f>
        <v>0</v>
      </c>
      <c r="K16" s="2">
        <f>SUMIFS(Transactions!I:I,Transactions!D:D,Accounts!A16,Transactions!A:A,"&lt;01/12/12",Transactions!A:A,"&gt;31/10/12")</f>
        <v>0</v>
      </c>
      <c r="L16" s="2">
        <f>SUMIFS(Transactions!I:I,Transactions!D:D,Accounts!A16,Transactions!A:A,"&lt;01/1/13",Transactions!A:A,"&gt;30/11/12")</f>
        <v>0</v>
      </c>
      <c r="M16" s="2">
        <f>SUMIFS(Transactions!I:I,Transactions!D:D,Accounts!A16,Transactions!A:A,"&lt;01/2/13",Transactions!A:A,"&gt;31/12/12")</f>
        <v>0</v>
      </c>
      <c r="N16" s="2">
        <f>SUMIFS(Transactions!I:I,Transactions!D:D,Accounts!A16,Transactions!A:A,"&lt;01/3/13",Transactions!A:A,"&gt;31/1/13")</f>
        <v>0</v>
      </c>
      <c r="O16" s="2">
        <f>SUMIFS(Transactions!I:I,Transactions!D:D,Accounts!A16,Transactions!A:A,"&lt;01/4/13",Transactions!A:A,"&gt;28/2/13")</f>
        <v>0</v>
      </c>
      <c r="P16" s="2">
        <f>SUMIFS(Transactions!I:I,Transactions!D:D,Accounts!A16,Transactions!A:A,"&lt;01/5/13",Transactions!A:A,"&gt;31/3/13")</f>
        <v>0</v>
      </c>
      <c r="Q16" s="2">
        <f>SUMIFS(Transactions!I:I,Transactions!D:D,Accounts!A16,Transactions!A:A,"&lt;01/6/13",Transactions!A:A,"&gt;30/4/13")</f>
        <v>0</v>
      </c>
      <c r="R16" s="2">
        <f>SUMIFS(Transactions!I:I,Transactions!D:D,Accounts!A16,Transactions!A:A,"&lt;01/7/13",Transactions!A:A,"&gt;31/5/13")</f>
        <v>0</v>
      </c>
    </row>
    <row r="17" spans="1:18" x14ac:dyDescent="0.2">
      <c r="A17" s="76">
        <v>131</v>
      </c>
      <c r="C17" s="5" t="s">
        <v>6</v>
      </c>
      <c r="F17" s="11">
        <f t="shared" si="0"/>
        <v>0</v>
      </c>
      <c r="G17" s="2">
        <f>SUMIFS(Transactions!I:I,Transactions!D:D,Accounts!A17,Transactions!A:A,"&lt;01/08/12",Transactions!A:A,"&gt;30/6/12")</f>
        <v>0</v>
      </c>
      <c r="H17" s="2">
        <f>SUMIFS(Transactions!I:I,Transactions!D:D,Accounts!A17,Transactions!A:A,"&lt;01/09/12",Transactions!A:A,"&gt;31/7/12")</f>
        <v>0</v>
      </c>
      <c r="I17" s="2">
        <f>SUMIFS(Transactions!I:I,Transactions!D:D,Accounts!A17,Transactions!A:A,"&lt;01/10/12",Transactions!A:A,"&gt;31/8/12")</f>
        <v>0</v>
      </c>
      <c r="J17" s="2">
        <f>SUMIFS(Transactions!I:I,Transactions!D:D,Accounts!A17,Transactions!A:A,"&lt;01/11/12",Transactions!A:A,"&gt;30/9/12")</f>
        <v>0</v>
      </c>
      <c r="K17" s="2">
        <f>SUMIFS(Transactions!I:I,Transactions!D:D,Accounts!A17,Transactions!A:A,"&lt;01/12/12",Transactions!A:A,"&gt;31/10/12")</f>
        <v>0</v>
      </c>
      <c r="L17" s="2">
        <f>SUMIFS(Transactions!I:I,Transactions!D:D,Accounts!A17,Transactions!A:A,"&lt;01/1/13",Transactions!A:A,"&gt;30/11/12")</f>
        <v>0</v>
      </c>
      <c r="M17" s="2">
        <f>SUMIFS(Transactions!I:I,Transactions!D:D,Accounts!A17,Transactions!A:A,"&lt;01/2/13",Transactions!A:A,"&gt;31/12/12")</f>
        <v>0</v>
      </c>
      <c r="N17" s="2">
        <f>SUMIFS(Transactions!I:I,Transactions!D:D,Accounts!A17,Transactions!A:A,"&lt;01/3/13",Transactions!A:A,"&gt;31/1/13")</f>
        <v>0</v>
      </c>
      <c r="O17" s="2">
        <f>SUMIFS(Transactions!I:I,Transactions!D:D,Accounts!A17,Transactions!A:A,"&lt;01/4/13",Transactions!A:A,"&gt;28/2/13")</f>
        <v>0</v>
      </c>
      <c r="P17" s="2">
        <f>SUMIFS(Transactions!I:I,Transactions!D:D,Accounts!A17,Transactions!A:A,"&lt;01/5/13",Transactions!A:A,"&gt;31/3/13")</f>
        <v>0</v>
      </c>
      <c r="Q17" s="2">
        <f>SUMIFS(Transactions!I:I,Transactions!D:D,Accounts!A17,Transactions!A:A,"&lt;01/6/13",Transactions!A:A,"&gt;30/4/13")</f>
        <v>0</v>
      </c>
      <c r="R17" s="2">
        <f>SUMIFS(Transactions!I:I,Transactions!D:D,Accounts!A17,Transactions!A:A,"&lt;01/7/13",Transactions!A:A,"&gt;31/5/13")</f>
        <v>0</v>
      </c>
    </row>
    <row r="18" spans="1:18" x14ac:dyDescent="0.2">
      <c r="A18" s="76">
        <v>132</v>
      </c>
      <c r="C18" s="5" t="s">
        <v>6</v>
      </c>
      <c r="F18" s="11">
        <f t="shared" si="0"/>
        <v>0</v>
      </c>
      <c r="G18" s="2">
        <f>SUMIFS(Transactions!I:I,Transactions!D:D,Accounts!A18,Transactions!A:A,"&lt;01/08/12",Transactions!A:A,"&gt;30/6/12")</f>
        <v>0</v>
      </c>
      <c r="H18" s="2">
        <f>SUMIFS(Transactions!I:I,Transactions!D:D,Accounts!A18,Transactions!A:A,"&lt;01/09/12",Transactions!A:A,"&gt;31/7/12")</f>
        <v>0</v>
      </c>
      <c r="I18" s="2">
        <f>SUMIFS(Transactions!I:I,Transactions!D:D,Accounts!A18,Transactions!A:A,"&lt;01/10/12",Transactions!A:A,"&gt;31/8/12")</f>
        <v>0</v>
      </c>
      <c r="J18" s="2">
        <f>SUMIFS(Transactions!I:I,Transactions!D:D,Accounts!A18,Transactions!A:A,"&lt;01/11/12",Transactions!A:A,"&gt;30/9/12")</f>
        <v>0</v>
      </c>
      <c r="K18" s="2">
        <f>SUMIFS(Transactions!I:I,Transactions!D:D,Accounts!A18,Transactions!A:A,"&lt;01/12/12",Transactions!A:A,"&gt;31/10/12")</f>
        <v>0</v>
      </c>
      <c r="L18" s="2">
        <f>SUMIFS(Transactions!I:I,Transactions!D:D,Accounts!A18,Transactions!A:A,"&lt;01/1/13",Transactions!A:A,"&gt;30/11/12")</f>
        <v>0</v>
      </c>
      <c r="M18" s="2">
        <f>SUMIFS(Transactions!I:I,Transactions!D:D,Accounts!A18,Transactions!A:A,"&lt;01/2/13",Transactions!A:A,"&gt;31/12/12")</f>
        <v>0</v>
      </c>
      <c r="N18" s="2">
        <f>SUMIFS(Transactions!I:I,Transactions!D:D,Accounts!A18,Transactions!A:A,"&lt;01/3/13",Transactions!A:A,"&gt;31/1/13")</f>
        <v>0</v>
      </c>
      <c r="O18" s="2">
        <f>SUMIFS(Transactions!I:I,Transactions!D:D,Accounts!A18,Transactions!A:A,"&lt;01/4/13",Transactions!A:A,"&gt;28/2/13")</f>
        <v>0</v>
      </c>
      <c r="P18" s="2">
        <f>SUMIFS(Transactions!I:I,Transactions!D:D,Accounts!A18,Transactions!A:A,"&lt;01/5/13",Transactions!A:A,"&gt;31/3/13")</f>
        <v>0</v>
      </c>
      <c r="Q18" s="2">
        <f>SUMIFS(Transactions!I:I,Transactions!D:D,Accounts!A18,Transactions!A:A,"&lt;01/6/13",Transactions!A:A,"&gt;30/4/13")</f>
        <v>0</v>
      </c>
      <c r="R18" s="2">
        <f>SUMIFS(Transactions!I:I,Transactions!D:D,Accounts!A18,Transactions!A:A,"&lt;01/7/13",Transactions!A:A,"&gt;31/5/13")</f>
        <v>0</v>
      </c>
    </row>
    <row r="19" spans="1:18" x14ac:dyDescent="0.2">
      <c r="A19" s="76">
        <v>133</v>
      </c>
      <c r="C19" s="5" t="s">
        <v>6</v>
      </c>
      <c r="F19" s="11">
        <f t="shared" si="0"/>
        <v>0</v>
      </c>
      <c r="G19" s="2">
        <f>SUMIFS(Transactions!I:I,Transactions!D:D,Accounts!A19,Transactions!A:A,"&lt;01/08/12",Transactions!A:A,"&gt;30/6/12")</f>
        <v>0</v>
      </c>
      <c r="H19" s="2">
        <f>SUMIFS(Transactions!I:I,Transactions!D:D,Accounts!A19,Transactions!A:A,"&lt;01/09/12",Transactions!A:A,"&gt;31/7/12")</f>
        <v>0</v>
      </c>
      <c r="I19" s="2">
        <f>SUMIFS(Transactions!I:I,Transactions!D:D,Accounts!A19,Transactions!A:A,"&lt;01/10/12",Transactions!A:A,"&gt;31/8/12")</f>
        <v>0</v>
      </c>
      <c r="J19" s="2">
        <f>SUMIFS(Transactions!I:I,Transactions!D:D,Accounts!A19,Transactions!A:A,"&lt;01/11/12",Transactions!A:A,"&gt;30/9/12")</f>
        <v>0</v>
      </c>
      <c r="K19" s="2">
        <f>SUMIFS(Transactions!I:I,Transactions!D:D,Accounts!A19,Transactions!A:A,"&lt;01/12/12",Transactions!A:A,"&gt;31/10/12")</f>
        <v>0</v>
      </c>
      <c r="L19" s="2">
        <f>SUMIFS(Transactions!I:I,Transactions!D:D,Accounts!A19,Transactions!A:A,"&lt;01/1/13",Transactions!A:A,"&gt;30/11/12")</f>
        <v>0</v>
      </c>
      <c r="M19" s="2">
        <f>SUMIFS(Transactions!I:I,Transactions!D:D,Accounts!A19,Transactions!A:A,"&lt;01/2/13",Transactions!A:A,"&gt;31/12/12")</f>
        <v>0</v>
      </c>
      <c r="N19" s="2">
        <f>SUMIFS(Transactions!I:I,Transactions!D:D,Accounts!A19,Transactions!A:A,"&lt;01/3/13",Transactions!A:A,"&gt;31/1/13")</f>
        <v>0</v>
      </c>
      <c r="O19" s="2">
        <f>SUMIFS(Transactions!I:I,Transactions!D:D,Accounts!A19,Transactions!A:A,"&lt;01/4/13",Transactions!A:A,"&gt;28/2/13")</f>
        <v>0</v>
      </c>
      <c r="P19" s="2">
        <f>SUMIFS(Transactions!I:I,Transactions!D:D,Accounts!A19,Transactions!A:A,"&lt;01/5/13",Transactions!A:A,"&gt;31/3/13")</f>
        <v>0</v>
      </c>
      <c r="Q19" s="2">
        <f>SUMIFS(Transactions!I:I,Transactions!D:D,Accounts!A19,Transactions!A:A,"&lt;01/6/13",Transactions!A:A,"&gt;30/4/13")</f>
        <v>0</v>
      </c>
      <c r="R19" s="2">
        <f>SUMIFS(Transactions!I:I,Transactions!D:D,Accounts!A19,Transactions!A:A,"&lt;01/7/13",Transactions!A:A,"&gt;31/5/13")</f>
        <v>0</v>
      </c>
    </row>
    <row r="20" spans="1:18" x14ac:dyDescent="0.2">
      <c r="A20" s="76">
        <v>134</v>
      </c>
      <c r="C20" s="5" t="s">
        <v>6</v>
      </c>
      <c r="F20" s="11">
        <f t="shared" si="0"/>
        <v>0</v>
      </c>
      <c r="G20" s="2">
        <f>SUMIFS(Transactions!I:I,Transactions!D:D,Accounts!A20,Transactions!A:A,"&lt;01/08/12",Transactions!A:A,"&gt;30/6/12")</f>
        <v>0</v>
      </c>
      <c r="H20" s="2">
        <f>SUMIFS(Transactions!I:I,Transactions!D:D,Accounts!A20,Transactions!A:A,"&lt;01/09/12",Transactions!A:A,"&gt;31/7/12")</f>
        <v>0</v>
      </c>
      <c r="I20" s="2">
        <f>SUMIFS(Transactions!I:I,Transactions!D:D,Accounts!A20,Transactions!A:A,"&lt;01/10/12",Transactions!A:A,"&gt;31/8/12")</f>
        <v>0</v>
      </c>
      <c r="J20" s="2">
        <f>SUMIFS(Transactions!I:I,Transactions!D:D,Accounts!A20,Transactions!A:A,"&lt;01/11/12",Transactions!A:A,"&gt;30/9/12")</f>
        <v>0</v>
      </c>
      <c r="K20" s="2">
        <f>SUMIFS(Transactions!I:I,Transactions!D:D,Accounts!A20,Transactions!A:A,"&lt;01/12/12",Transactions!A:A,"&gt;31/10/12")</f>
        <v>0</v>
      </c>
      <c r="L20" s="2">
        <f>SUMIFS(Transactions!I:I,Transactions!D:D,Accounts!A20,Transactions!A:A,"&lt;01/1/13",Transactions!A:A,"&gt;30/11/12")</f>
        <v>0</v>
      </c>
      <c r="M20" s="2">
        <f>SUMIFS(Transactions!I:I,Transactions!D:D,Accounts!A20,Transactions!A:A,"&lt;01/2/13",Transactions!A:A,"&gt;31/12/12")</f>
        <v>0</v>
      </c>
      <c r="N20" s="2">
        <f>SUMIFS(Transactions!I:I,Transactions!D:D,Accounts!A20,Transactions!A:A,"&lt;01/3/13",Transactions!A:A,"&gt;31/1/13")</f>
        <v>0</v>
      </c>
      <c r="O20" s="2">
        <f>SUMIFS(Transactions!I:I,Transactions!D:D,Accounts!A20,Transactions!A:A,"&lt;01/4/13",Transactions!A:A,"&gt;28/2/13")</f>
        <v>0</v>
      </c>
      <c r="P20" s="2">
        <f>SUMIFS(Transactions!I:I,Transactions!D:D,Accounts!A20,Transactions!A:A,"&lt;01/5/13",Transactions!A:A,"&gt;31/3/13")</f>
        <v>0</v>
      </c>
      <c r="Q20" s="2">
        <f>SUMIFS(Transactions!I:I,Transactions!D:D,Accounts!A20,Transactions!A:A,"&lt;01/6/13",Transactions!A:A,"&gt;30/4/13")</f>
        <v>0</v>
      </c>
      <c r="R20" s="2">
        <f>SUMIFS(Transactions!I:I,Transactions!D:D,Accounts!A20,Transactions!A:A,"&lt;01/7/13",Transactions!A:A,"&gt;31/5/13")</f>
        <v>0</v>
      </c>
    </row>
    <row r="21" spans="1:18" x14ac:dyDescent="0.2">
      <c r="A21" s="76">
        <v>135</v>
      </c>
      <c r="C21" s="5" t="s">
        <v>6</v>
      </c>
      <c r="F21" s="11">
        <f t="shared" si="0"/>
        <v>0</v>
      </c>
      <c r="G21" s="2">
        <f>SUMIFS(Transactions!I:I,Transactions!D:D,Accounts!A21,Transactions!A:A,"&lt;01/08/12",Transactions!A:A,"&gt;30/6/12")</f>
        <v>0</v>
      </c>
      <c r="H21" s="2">
        <f>SUMIFS(Transactions!I:I,Transactions!D:D,Accounts!A21,Transactions!A:A,"&lt;01/09/12",Transactions!A:A,"&gt;31/7/12")</f>
        <v>0</v>
      </c>
      <c r="I21" s="2">
        <f>SUMIFS(Transactions!I:I,Transactions!D:D,Accounts!A21,Transactions!A:A,"&lt;01/10/12",Transactions!A:A,"&gt;31/8/12")</f>
        <v>0</v>
      </c>
      <c r="J21" s="2">
        <f>SUMIFS(Transactions!I:I,Transactions!D:D,Accounts!A21,Transactions!A:A,"&lt;01/11/12",Transactions!A:A,"&gt;30/9/12")</f>
        <v>0</v>
      </c>
      <c r="K21" s="2">
        <f>SUMIFS(Transactions!I:I,Transactions!D:D,Accounts!A21,Transactions!A:A,"&lt;01/12/12",Transactions!A:A,"&gt;31/10/12")</f>
        <v>0</v>
      </c>
      <c r="L21" s="2">
        <f>SUMIFS(Transactions!I:I,Transactions!D:D,Accounts!A21,Transactions!A:A,"&lt;01/1/13",Transactions!A:A,"&gt;30/11/12")</f>
        <v>0</v>
      </c>
      <c r="M21" s="2">
        <f>SUMIFS(Transactions!I:I,Transactions!D:D,Accounts!A21,Transactions!A:A,"&lt;01/2/13",Transactions!A:A,"&gt;31/12/12")</f>
        <v>0</v>
      </c>
      <c r="N21" s="2">
        <f>SUMIFS(Transactions!I:I,Transactions!D:D,Accounts!A21,Transactions!A:A,"&lt;01/3/13",Transactions!A:A,"&gt;31/1/13")</f>
        <v>0</v>
      </c>
      <c r="O21" s="2">
        <f>SUMIFS(Transactions!I:I,Transactions!D:D,Accounts!A21,Transactions!A:A,"&lt;01/4/13",Transactions!A:A,"&gt;28/2/13")</f>
        <v>0</v>
      </c>
      <c r="P21" s="2">
        <f>SUMIFS(Transactions!I:I,Transactions!D:D,Accounts!A21,Transactions!A:A,"&lt;01/5/13",Transactions!A:A,"&gt;31/3/13")</f>
        <v>0</v>
      </c>
      <c r="Q21" s="2">
        <f>SUMIFS(Transactions!I:I,Transactions!D:D,Accounts!A21,Transactions!A:A,"&lt;01/6/13",Transactions!A:A,"&gt;30/4/13")</f>
        <v>0</v>
      </c>
      <c r="R21" s="2">
        <f>SUMIFS(Transactions!I:I,Transactions!D:D,Accounts!A21,Transactions!A:A,"&lt;01/7/13",Transactions!A:A,"&gt;31/5/13")</f>
        <v>0</v>
      </c>
    </row>
    <row r="22" spans="1:18" x14ac:dyDescent="0.2">
      <c r="A22" s="76">
        <v>140</v>
      </c>
      <c r="B22" s="45" t="s">
        <v>72</v>
      </c>
      <c r="C22" s="5" t="s">
        <v>6</v>
      </c>
      <c r="F22" s="11">
        <f t="shared" si="0"/>
        <v>0</v>
      </c>
      <c r="G22" s="2">
        <f>SUMIFS(Transactions!I:I,Transactions!D:D,Accounts!A22,Transactions!A:A,"&lt;01/08/12",Transactions!A:A,"&gt;30/6/12")</f>
        <v>0</v>
      </c>
      <c r="H22" s="2">
        <f>SUMIFS(Transactions!I:I,Transactions!D:D,Accounts!A22,Transactions!A:A,"&lt;01/09/12",Transactions!A:A,"&gt;31/7/12")</f>
        <v>0</v>
      </c>
      <c r="I22" s="2">
        <f>SUMIFS(Transactions!I:I,Transactions!D:D,Accounts!A22,Transactions!A:A,"&lt;01/10/12",Transactions!A:A,"&gt;31/8/12")</f>
        <v>0</v>
      </c>
      <c r="J22" s="2">
        <f>SUMIFS(Transactions!I:I,Transactions!D:D,Accounts!A22,Transactions!A:A,"&lt;01/11/12",Transactions!A:A,"&gt;30/9/12")</f>
        <v>0</v>
      </c>
      <c r="K22" s="2">
        <f>SUMIFS(Transactions!I:I,Transactions!D:D,Accounts!A22,Transactions!A:A,"&lt;01/12/12",Transactions!A:A,"&gt;31/10/12")</f>
        <v>0</v>
      </c>
      <c r="L22" s="2">
        <f>SUMIFS(Transactions!I:I,Transactions!D:D,Accounts!A22,Transactions!A:A,"&lt;01/1/13",Transactions!A:A,"&gt;30/11/12")</f>
        <v>0</v>
      </c>
      <c r="M22" s="2">
        <f>SUMIFS(Transactions!I:I,Transactions!D:D,Accounts!A22,Transactions!A:A,"&lt;01/2/13",Transactions!A:A,"&gt;31/12/12")</f>
        <v>0</v>
      </c>
      <c r="N22" s="2">
        <f>SUMIFS(Transactions!I:I,Transactions!D:D,Accounts!A22,Transactions!A:A,"&lt;01/3/13",Transactions!A:A,"&gt;31/1/13")</f>
        <v>0</v>
      </c>
      <c r="O22" s="2">
        <f>SUMIFS(Transactions!I:I,Transactions!D:D,Accounts!A22,Transactions!A:A,"&lt;01/4/13",Transactions!A:A,"&gt;28/2/13")</f>
        <v>0</v>
      </c>
      <c r="P22" s="2">
        <f>SUMIFS(Transactions!I:I,Transactions!D:D,Accounts!A22,Transactions!A:A,"&lt;01/5/13",Transactions!A:A,"&gt;31/3/13")</f>
        <v>0</v>
      </c>
      <c r="Q22" s="2">
        <f>SUMIFS(Transactions!I:I,Transactions!D:D,Accounts!A22,Transactions!A:A,"&lt;01/6/13",Transactions!A:A,"&gt;30/4/13")</f>
        <v>0</v>
      </c>
      <c r="R22" s="2">
        <f>SUMIFS(Transactions!I:I,Transactions!D:D,Accounts!A22,Transactions!A:A,"&lt;01/7/13",Transactions!A:A,"&gt;31/5/13")</f>
        <v>0</v>
      </c>
    </row>
    <row r="23" spans="1:18" x14ac:dyDescent="0.2">
      <c r="A23" s="76">
        <v>141</v>
      </c>
      <c r="C23" s="5" t="s">
        <v>6</v>
      </c>
      <c r="F23" s="11">
        <f t="shared" si="0"/>
        <v>0</v>
      </c>
      <c r="G23" s="2">
        <f>SUMIFS(Transactions!I:I,Transactions!D:D,Accounts!A23,Transactions!A:A,"&lt;01/08/12",Transactions!A:A,"&gt;30/6/12")</f>
        <v>0</v>
      </c>
      <c r="H23" s="2">
        <f>SUMIFS(Transactions!I:I,Transactions!D:D,Accounts!A23,Transactions!A:A,"&lt;01/09/12",Transactions!A:A,"&gt;31/7/12")</f>
        <v>0</v>
      </c>
      <c r="I23" s="2">
        <f>SUMIFS(Transactions!I:I,Transactions!D:D,Accounts!A23,Transactions!A:A,"&lt;01/10/12",Transactions!A:A,"&gt;31/8/12")</f>
        <v>0</v>
      </c>
      <c r="J23" s="2">
        <f>SUMIFS(Transactions!I:I,Transactions!D:D,Accounts!A23,Transactions!A:A,"&lt;01/11/12",Transactions!A:A,"&gt;30/9/12")</f>
        <v>0</v>
      </c>
      <c r="K23" s="2">
        <f>SUMIFS(Transactions!I:I,Transactions!D:D,Accounts!A23,Transactions!A:A,"&lt;01/12/12",Transactions!A:A,"&gt;31/10/12")</f>
        <v>0</v>
      </c>
      <c r="L23" s="2">
        <f>SUMIFS(Transactions!I:I,Transactions!D:D,Accounts!A23,Transactions!A:A,"&lt;01/1/13",Transactions!A:A,"&gt;30/11/12")</f>
        <v>0</v>
      </c>
      <c r="M23" s="2">
        <f>SUMIFS(Transactions!I:I,Transactions!D:D,Accounts!A23,Transactions!A:A,"&lt;01/2/13",Transactions!A:A,"&gt;31/12/12")</f>
        <v>0</v>
      </c>
      <c r="N23" s="2">
        <f>SUMIFS(Transactions!I:I,Transactions!D:D,Accounts!A23,Transactions!A:A,"&lt;01/3/13",Transactions!A:A,"&gt;31/1/13")</f>
        <v>0</v>
      </c>
      <c r="O23" s="2">
        <f>SUMIFS(Transactions!I:I,Transactions!D:D,Accounts!A23,Transactions!A:A,"&lt;01/4/13",Transactions!A:A,"&gt;28/2/13")</f>
        <v>0</v>
      </c>
      <c r="P23" s="2">
        <f>SUMIFS(Transactions!I:I,Transactions!D:D,Accounts!A23,Transactions!A:A,"&lt;01/5/13",Transactions!A:A,"&gt;31/3/13")</f>
        <v>0</v>
      </c>
      <c r="Q23" s="2">
        <f>SUMIFS(Transactions!I:I,Transactions!D:D,Accounts!A23,Transactions!A:A,"&lt;01/6/13",Transactions!A:A,"&gt;30/4/13")</f>
        <v>0</v>
      </c>
      <c r="R23" s="2">
        <f>SUMIFS(Transactions!I:I,Transactions!D:D,Accounts!A23,Transactions!A:A,"&lt;01/7/13",Transactions!A:A,"&gt;31/5/13")</f>
        <v>0</v>
      </c>
    </row>
    <row r="24" spans="1:18" x14ac:dyDescent="0.2">
      <c r="A24" s="76">
        <v>142</v>
      </c>
      <c r="B24" s="45"/>
      <c r="C24" s="5" t="s">
        <v>6</v>
      </c>
      <c r="F24" s="11">
        <f t="shared" si="0"/>
        <v>0</v>
      </c>
      <c r="G24" s="2">
        <f>SUMIFS(Transactions!I:I,Transactions!D:D,Accounts!A24,Transactions!A:A,"&lt;01/08/12",Transactions!A:A,"&gt;30/6/12")</f>
        <v>0</v>
      </c>
      <c r="H24" s="2">
        <f>SUMIFS(Transactions!I:I,Transactions!D:D,Accounts!A24,Transactions!A:A,"&lt;01/09/12",Transactions!A:A,"&gt;31/7/12")</f>
        <v>0</v>
      </c>
      <c r="I24" s="2">
        <f>SUMIFS(Transactions!I:I,Transactions!D:D,Accounts!A24,Transactions!A:A,"&lt;01/10/12",Transactions!A:A,"&gt;31/8/12")</f>
        <v>0</v>
      </c>
      <c r="J24" s="2">
        <f>SUMIFS(Transactions!I:I,Transactions!D:D,Accounts!A24,Transactions!A:A,"&lt;01/11/12",Transactions!A:A,"&gt;30/9/12")</f>
        <v>0</v>
      </c>
      <c r="K24" s="2">
        <f>SUMIFS(Transactions!I:I,Transactions!D:D,Accounts!A24,Transactions!A:A,"&lt;01/12/12",Transactions!A:A,"&gt;31/10/12")</f>
        <v>0</v>
      </c>
      <c r="L24" s="2">
        <f>SUMIFS(Transactions!I:I,Transactions!D:D,Accounts!A24,Transactions!A:A,"&lt;01/1/13",Transactions!A:A,"&gt;30/11/12")</f>
        <v>0</v>
      </c>
      <c r="M24" s="2">
        <f>SUMIFS(Transactions!I:I,Transactions!D:D,Accounts!A24,Transactions!A:A,"&lt;01/2/13",Transactions!A:A,"&gt;31/12/12")</f>
        <v>0</v>
      </c>
      <c r="N24" s="2">
        <f>SUMIFS(Transactions!I:I,Transactions!D:D,Accounts!A24,Transactions!A:A,"&lt;01/3/13",Transactions!A:A,"&gt;31/1/13")</f>
        <v>0</v>
      </c>
      <c r="O24" s="2">
        <f>SUMIFS(Transactions!I:I,Transactions!D:D,Accounts!A24,Transactions!A:A,"&lt;01/4/13",Transactions!A:A,"&gt;28/2/13")</f>
        <v>0</v>
      </c>
      <c r="P24" s="2">
        <f>SUMIFS(Transactions!I:I,Transactions!D:D,Accounts!A24,Transactions!A:A,"&lt;01/5/13",Transactions!A:A,"&gt;31/3/13")</f>
        <v>0</v>
      </c>
      <c r="Q24" s="2">
        <f>SUMIFS(Transactions!I:I,Transactions!D:D,Accounts!A24,Transactions!A:A,"&lt;01/6/13",Transactions!A:A,"&gt;30/4/13")</f>
        <v>0</v>
      </c>
      <c r="R24" s="2">
        <f>SUMIFS(Transactions!I:I,Transactions!D:D,Accounts!A24,Transactions!A:A,"&lt;01/7/13",Transactions!A:A,"&gt;31/5/13")</f>
        <v>0</v>
      </c>
    </row>
    <row r="25" spans="1:18" x14ac:dyDescent="0.2">
      <c r="A25" s="76">
        <v>143</v>
      </c>
      <c r="B25" s="45"/>
      <c r="C25" s="5" t="s">
        <v>6</v>
      </c>
      <c r="F25" s="11">
        <f t="shared" si="0"/>
        <v>0</v>
      </c>
      <c r="G25" s="2">
        <f>SUMIFS(Transactions!I:I,Transactions!D:D,Accounts!A25,Transactions!A:A,"&lt;01/08/12",Transactions!A:A,"&gt;30/6/12")</f>
        <v>0</v>
      </c>
      <c r="H25" s="2">
        <f>SUMIFS(Transactions!I:I,Transactions!D:D,Accounts!A25,Transactions!A:A,"&lt;01/09/12",Transactions!A:A,"&gt;31/7/12")</f>
        <v>0</v>
      </c>
      <c r="I25" s="2">
        <f>SUMIFS(Transactions!I:I,Transactions!D:D,Accounts!A25,Transactions!A:A,"&lt;01/10/12",Transactions!A:A,"&gt;31/8/12")</f>
        <v>0</v>
      </c>
      <c r="J25" s="2">
        <f>SUMIFS(Transactions!I:I,Transactions!D:D,Accounts!A25,Transactions!A:A,"&lt;01/11/12",Transactions!A:A,"&gt;30/9/12")</f>
        <v>0</v>
      </c>
      <c r="K25" s="2">
        <f>SUMIFS(Transactions!I:I,Transactions!D:D,Accounts!A25,Transactions!A:A,"&lt;01/12/12",Transactions!A:A,"&gt;31/10/12")</f>
        <v>0</v>
      </c>
      <c r="L25" s="2">
        <f>SUMIFS(Transactions!I:I,Transactions!D:D,Accounts!A25,Transactions!A:A,"&lt;01/1/13",Transactions!A:A,"&gt;30/11/12")</f>
        <v>0</v>
      </c>
      <c r="M25" s="2">
        <f>SUMIFS(Transactions!I:I,Transactions!D:D,Accounts!A25,Transactions!A:A,"&lt;01/2/13",Transactions!A:A,"&gt;31/12/12")</f>
        <v>0</v>
      </c>
      <c r="N25" s="2">
        <f>SUMIFS(Transactions!I:I,Transactions!D:D,Accounts!A25,Transactions!A:A,"&lt;01/3/13",Transactions!A:A,"&gt;31/1/13")</f>
        <v>0</v>
      </c>
      <c r="O25" s="2">
        <f>SUMIFS(Transactions!I:I,Transactions!D:D,Accounts!A25,Transactions!A:A,"&lt;01/4/13",Transactions!A:A,"&gt;28/2/13")</f>
        <v>0</v>
      </c>
      <c r="P25" s="2">
        <f>SUMIFS(Transactions!I:I,Transactions!D:D,Accounts!A25,Transactions!A:A,"&lt;01/5/13",Transactions!A:A,"&gt;31/3/13")</f>
        <v>0</v>
      </c>
      <c r="Q25" s="2">
        <f>SUMIFS(Transactions!I:I,Transactions!D:D,Accounts!A25,Transactions!A:A,"&lt;01/6/13",Transactions!A:A,"&gt;30/4/13")</f>
        <v>0</v>
      </c>
      <c r="R25" s="2">
        <f>SUMIFS(Transactions!I:I,Transactions!D:D,Accounts!A25,Transactions!A:A,"&lt;01/7/13",Transactions!A:A,"&gt;31/5/13")</f>
        <v>0</v>
      </c>
    </row>
    <row r="26" spans="1:18" x14ac:dyDescent="0.2">
      <c r="A26" s="76">
        <v>150</v>
      </c>
      <c r="B26" s="45" t="s">
        <v>74</v>
      </c>
      <c r="C26" s="5" t="s">
        <v>6</v>
      </c>
      <c r="F26" s="11">
        <f t="shared" si="0"/>
        <v>0</v>
      </c>
      <c r="G26" s="2">
        <f>SUMIFS(Transactions!I:I,Transactions!D:D,Accounts!A26,Transactions!A:A,"&lt;01/08/12",Transactions!A:A,"&gt;30/6/12")</f>
        <v>0</v>
      </c>
      <c r="H26" s="2">
        <f>SUMIFS(Transactions!I:I,Transactions!D:D,Accounts!A26,Transactions!A:A,"&lt;01/09/12",Transactions!A:A,"&gt;31/7/12")</f>
        <v>0</v>
      </c>
      <c r="I26" s="2">
        <f>SUMIFS(Transactions!I:I,Transactions!D:D,Accounts!A26,Transactions!A:A,"&lt;01/10/12",Transactions!A:A,"&gt;31/8/12")</f>
        <v>0</v>
      </c>
      <c r="J26" s="2">
        <f>SUMIFS(Transactions!I:I,Transactions!D:D,Accounts!A26,Transactions!A:A,"&lt;01/11/12",Transactions!A:A,"&gt;30/9/12")</f>
        <v>0</v>
      </c>
      <c r="K26" s="2">
        <f>SUMIFS(Transactions!I:I,Transactions!D:D,Accounts!A26,Transactions!A:A,"&lt;01/12/12",Transactions!A:A,"&gt;31/10/12")</f>
        <v>0</v>
      </c>
      <c r="L26" s="2">
        <f>SUMIFS(Transactions!I:I,Transactions!D:D,Accounts!A26,Transactions!A:A,"&lt;01/1/13",Transactions!A:A,"&gt;30/11/12")</f>
        <v>0</v>
      </c>
      <c r="M26" s="2">
        <f>SUMIFS(Transactions!I:I,Transactions!D:D,Accounts!A26,Transactions!A:A,"&lt;01/2/13",Transactions!A:A,"&gt;31/12/12")</f>
        <v>0</v>
      </c>
      <c r="N26" s="2">
        <f>SUMIFS(Transactions!I:I,Transactions!D:D,Accounts!A26,Transactions!A:A,"&lt;01/3/13",Transactions!A:A,"&gt;31/1/13")</f>
        <v>0</v>
      </c>
      <c r="O26" s="2">
        <f>SUMIFS(Transactions!I:I,Transactions!D:D,Accounts!A26,Transactions!A:A,"&lt;01/4/13",Transactions!A:A,"&gt;28/2/13")</f>
        <v>0</v>
      </c>
      <c r="P26" s="2">
        <f>SUMIFS(Transactions!I:I,Transactions!D:D,Accounts!A26,Transactions!A:A,"&lt;01/5/13",Transactions!A:A,"&gt;31/3/13")</f>
        <v>0</v>
      </c>
      <c r="Q26" s="2">
        <f>SUMIFS(Transactions!I:I,Transactions!D:D,Accounts!A26,Transactions!A:A,"&lt;01/6/13",Transactions!A:A,"&gt;30/4/13")</f>
        <v>0</v>
      </c>
      <c r="R26" s="2">
        <f>SUMIFS(Transactions!I:I,Transactions!D:D,Accounts!A26,Transactions!A:A,"&lt;01/7/13",Transactions!A:A,"&gt;31/5/13")</f>
        <v>0</v>
      </c>
    </row>
    <row r="27" spans="1:18" x14ac:dyDescent="0.2">
      <c r="A27" s="76">
        <v>151</v>
      </c>
      <c r="C27" s="5" t="s">
        <v>6</v>
      </c>
      <c r="F27" s="11">
        <f t="shared" si="0"/>
        <v>0</v>
      </c>
      <c r="G27" s="2">
        <f>SUMIFS(Transactions!I:I,Transactions!D:D,Accounts!A27,Transactions!A:A,"&lt;01/08/12",Transactions!A:A,"&gt;30/6/12")</f>
        <v>0</v>
      </c>
      <c r="H27" s="2">
        <f>SUMIFS(Transactions!I:I,Transactions!D:D,Accounts!A27,Transactions!A:A,"&lt;01/09/12",Transactions!A:A,"&gt;31/7/12")</f>
        <v>0</v>
      </c>
      <c r="I27" s="2">
        <f>SUMIFS(Transactions!I:I,Transactions!D:D,Accounts!A27,Transactions!A:A,"&lt;01/10/12",Transactions!A:A,"&gt;31/8/12")</f>
        <v>0</v>
      </c>
      <c r="J27" s="2">
        <f>SUMIFS(Transactions!I:I,Transactions!D:D,Accounts!A27,Transactions!A:A,"&lt;01/11/12",Transactions!A:A,"&gt;30/9/12")</f>
        <v>0</v>
      </c>
      <c r="K27" s="2">
        <f>SUMIFS(Transactions!I:I,Transactions!D:D,Accounts!A27,Transactions!A:A,"&lt;01/12/12",Transactions!A:A,"&gt;31/10/12")</f>
        <v>0</v>
      </c>
      <c r="L27" s="2">
        <f>SUMIFS(Transactions!I:I,Transactions!D:D,Accounts!A27,Transactions!A:A,"&lt;01/1/13",Transactions!A:A,"&gt;30/11/12")</f>
        <v>0</v>
      </c>
      <c r="M27" s="2">
        <f>SUMIFS(Transactions!I:I,Transactions!D:D,Accounts!A27,Transactions!A:A,"&lt;01/2/13",Transactions!A:A,"&gt;31/12/12")</f>
        <v>0</v>
      </c>
      <c r="N27" s="2">
        <f>SUMIFS(Transactions!I:I,Transactions!D:D,Accounts!A27,Transactions!A:A,"&lt;01/3/13",Transactions!A:A,"&gt;31/1/13")</f>
        <v>0</v>
      </c>
      <c r="O27" s="2">
        <f>SUMIFS(Transactions!I:I,Transactions!D:D,Accounts!A27,Transactions!A:A,"&lt;01/4/13",Transactions!A:A,"&gt;28/2/13")</f>
        <v>0</v>
      </c>
      <c r="P27" s="2">
        <f>SUMIFS(Transactions!I:I,Transactions!D:D,Accounts!A27,Transactions!A:A,"&lt;01/5/13",Transactions!A:A,"&gt;31/3/13")</f>
        <v>0</v>
      </c>
      <c r="Q27" s="2">
        <f>SUMIFS(Transactions!I:I,Transactions!D:D,Accounts!A27,Transactions!A:A,"&lt;01/6/13",Transactions!A:A,"&gt;30/4/13")</f>
        <v>0</v>
      </c>
      <c r="R27" s="2">
        <f>SUMIFS(Transactions!I:I,Transactions!D:D,Accounts!A27,Transactions!A:A,"&lt;01/7/13",Transactions!A:A,"&gt;31/5/13")</f>
        <v>0</v>
      </c>
    </row>
    <row r="28" spans="1:18" x14ac:dyDescent="0.2">
      <c r="A28" s="76">
        <v>152</v>
      </c>
      <c r="B28" s="47"/>
      <c r="C28" s="5" t="s">
        <v>6</v>
      </c>
      <c r="F28" s="11">
        <f t="shared" si="0"/>
        <v>0</v>
      </c>
      <c r="G28" s="2">
        <f>SUMIFS(Transactions!I:I,Transactions!D:D,Accounts!A28,Transactions!A:A,"&lt;01/08/12",Transactions!A:A,"&gt;30/6/12")</f>
        <v>0</v>
      </c>
      <c r="H28" s="2">
        <f>SUMIFS(Transactions!I:I,Transactions!D:D,Accounts!A28,Transactions!A:A,"&lt;01/09/12",Transactions!A:A,"&gt;31/7/12")</f>
        <v>0</v>
      </c>
      <c r="I28" s="2">
        <f>SUMIFS(Transactions!I:I,Transactions!D:D,Accounts!A28,Transactions!A:A,"&lt;01/10/12",Transactions!A:A,"&gt;31/8/12")</f>
        <v>0</v>
      </c>
      <c r="J28" s="2">
        <f>SUMIFS(Transactions!I:I,Transactions!D:D,Accounts!A28,Transactions!A:A,"&lt;01/11/12",Transactions!A:A,"&gt;30/9/12")</f>
        <v>0</v>
      </c>
      <c r="K28" s="2">
        <f>SUMIFS(Transactions!I:I,Transactions!D:D,Accounts!A28,Transactions!A:A,"&lt;01/12/12",Transactions!A:A,"&gt;31/10/12")</f>
        <v>0</v>
      </c>
      <c r="L28" s="2">
        <f>SUMIFS(Transactions!I:I,Transactions!D:D,Accounts!A28,Transactions!A:A,"&lt;01/1/13",Transactions!A:A,"&gt;30/11/12")</f>
        <v>0</v>
      </c>
      <c r="M28" s="2">
        <f>SUMIFS(Transactions!I:I,Transactions!D:D,Accounts!A28,Transactions!A:A,"&lt;01/2/13",Transactions!A:A,"&gt;31/12/12")</f>
        <v>0</v>
      </c>
      <c r="N28" s="2">
        <f>SUMIFS(Transactions!I:I,Transactions!D:D,Accounts!A28,Transactions!A:A,"&lt;01/3/13",Transactions!A:A,"&gt;31/1/13")</f>
        <v>0</v>
      </c>
      <c r="O28" s="2">
        <f>SUMIFS(Transactions!I:I,Transactions!D:D,Accounts!A28,Transactions!A:A,"&lt;01/4/13",Transactions!A:A,"&gt;28/2/13")</f>
        <v>0</v>
      </c>
      <c r="P28" s="2">
        <f>SUMIFS(Transactions!I:I,Transactions!D:D,Accounts!A28,Transactions!A:A,"&lt;01/5/13",Transactions!A:A,"&gt;31/3/13")</f>
        <v>0</v>
      </c>
      <c r="Q28" s="2">
        <f>SUMIFS(Transactions!I:I,Transactions!D:D,Accounts!A28,Transactions!A:A,"&lt;01/6/13",Transactions!A:A,"&gt;30/4/13")</f>
        <v>0</v>
      </c>
      <c r="R28" s="2">
        <f>SUMIFS(Transactions!I:I,Transactions!D:D,Accounts!A28,Transactions!A:A,"&lt;01/7/13",Transactions!A:A,"&gt;31/5/13")</f>
        <v>0</v>
      </c>
    </row>
    <row r="29" spans="1:18" x14ac:dyDescent="0.2">
      <c r="A29" s="76">
        <v>153</v>
      </c>
      <c r="B29" s="47"/>
      <c r="C29" s="5" t="s">
        <v>6</v>
      </c>
      <c r="F29" s="11">
        <f t="shared" si="0"/>
        <v>0</v>
      </c>
      <c r="G29" s="2">
        <f>SUMIFS(Transactions!I:I,Transactions!D:D,Accounts!A29,Transactions!A:A,"&lt;01/08/12",Transactions!A:A,"&gt;30/6/12")</f>
        <v>0</v>
      </c>
      <c r="H29" s="2">
        <f>SUMIFS(Transactions!I:I,Transactions!D:D,Accounts!A29,Transactions!A:A,"&lt;01/09/12",Transactions!A:A,"&gt;31/7/12")</f>
        <v>0</v>
      </c>
      <c r="I29" s="2">
        <f>SUMIFS(Transactions!I:I,Transactions!D:D,Accounts!A29,Transactions!A:A,"&lt;01/10/12",Transactions!A:A,"&gt;31/8/12")</f>
        <v>0</v>
      </c>
      <c r="J29" s="2">
        <f>SUMIFS(Transactions!I:I,Transactions!D:D,Accounts!A29,Transactions!A:A,"&lt;01/11/12",Transactions!A:A,"&gt;30/9/12")</f>
        <v>0</v>
      </c>
      <c r="K29" s="2">
        <f>SUMIFS(Transactions!I:I,Transactions!D:D,Accounts!A29,Transactions!A:A,"&lt;01/12/12",Transactions!A:A,"&gt;31/10/12")</f>
        <v>0</v>
      </c>
      <c r="L29" s="2">
        <f>SUMIFS(Transactions!I:I,Transactions!D:D,Accounts!A29,Transactions!A:A,"&lt;01/1/13",Transactions!A:A,"&gt;30/11/12")</f>
        <v>0</v>
      </c>
      <c r="M29" s="2">
        <f>SUMIFS(Transactions!I:I,Transactions!D:D,Accounts!A29,Transactions!A:A,"&lt;01/2/13",Transactions!A:A,"&gt;31/12/12")</f>
        <v>0</v>
      </c>
      <c r="N29" s="2">
        <f>SUMIFS(Transactions!I:I,Transactions!D:D,Accounts!A29,Transactions!A:A,"&lt;01/3/13",Transactions!A:A,"&gt;31/1/13")</f>
        <v>0</v>
      </c>
      <c r="O29" s="2">
        <f>SUMIFS(Transactions!I:I,Transactions!D:D,Accounts!A29,Transactions!A:A,"&lt;01/4/13",Transactions!A:A,"&gt;28/2/13")</f>
        <v>0</v>
      </c>
      <c r="P29" s="2">
        <f>SUMIFS(Transactions!I:I,Transactions!D:D,Accounts!A29,Transactions!A:A,"&lt;01/5/13",Transactions!A:A,"&gt;31/3/13")</f>
        <v>0</v>
      </c>
      <c r="Q29" s="2">
        <f>SUMIFS(Transactions!I:I,Transactions!D:D,Accounts!A29,Transactions!A:A,"&lt;01/6/13",Transactions!A:A,"&gt;30/4/13")</f>
        <v>0</v>
      </c>
      <c r="R29" s="2">
        <f>SUMIFS(Transactions!I:I,Transactions!D:D,Accounts!A29,Transactions!A:A,"&lt;01/7/13",Transactions!A:A,"&gt;31/5/13")</f>
        <v>0</v>
      </c>
    </row>
    <row r="30" spans="1:18" x14ac:dyDescent="0.2">
      <c r="A30" s="76">
        <v>154</v>
      </c>
      <c r="B30" s="45"/>
      <c r="C30" s="5" t="s">
        <v>6</v>
      </c>
      <c r="F30" s="11">
        <f t="shared" si="0"/>
        <v>0</v>
      </c>
      <c r="G30" s="2">
        <f>SUMIFS(Transactions!I:I,Transactions!D:D,Accounts!A30,Transactions!A:A,"&lt;01/08/12",Transactions!A:A,"&gt;30/6/12")</f>
        <v>0</v>
      </c>
      <c r="H30" s="2">
        <f>SUMIFS(Transactions!I:I,Transactions!D:D,Accounts!A30,Transactions!A:A,"&lt;01/09/12",Transactions!A:A,"&gt;31/7/12")</f>
        <v>0</v>
      </c>
      <c r="I30" s="2">
        <f>SUMIFS(Transactions!I:I,Transactions!D:D,Accounts!A30,Transactions!A:A,"&lt;01/10/12",Transactions!A:A,"&gt;31/8/12")</f>
        <v>0</v>
      </c>
      <c r="J30" s="2">
        <f>SUMIFS(Transactions!I:I,Transactions!D:D,Accounts!A30,Transactions!A:A,"&lt;01/11/12",Transactions!A:A,"&gt;30/9/12")</f>
        <v>0</v>
      </c>
      <c r="K30" s="2">
        <f>SUMIFS(Transactions!I:I,Transactions!D:D,Accounts!A30,Transactions!A:A,"&lt;01/12/12",Transactions!A:A,"&gt;31/10/12")</f>
        <v>0</v>
      </c>
      <c r="L30" s="2">
        <f>SUMIFS(Transactions!I:I,Transactions!D:D,Accounts!A30,Transactions!A:A,"&lt;01/1/13",Transactions!A:A,"&gt;30/11/12")</f>
        <v>0</v>
      </c>
      <c r="M30" s="2">
        <f>SUMIFS(Transactions!I:I,Transactions!D:D,Accounts!A30,Transactions!A:A,"&lt;01/2/13",Transactions!A:A,"&gt;31/12/12")</f>
        <v>0</v>
      </c>
      <c r="N30" s="2">
        <f>SUMIFS(Transactions!I:I,Transactions!D:D,Accounts!A30,Transactions!A:A,"&lt;01/3/13",Transactions!A:A,"&gt;31/1/13")</f>
        <v>0</v>
      </c>
      <c r="O30" s="2">
        <f>SUMIFS(Transactions!I:I,Transactions!D:D,Accounts!A30,Transactions!A:A,"&lt;01/4/13",Transactions!A:A,"&gt;28/2/13")</f>
        <v>0</v>
      </c>
      <c r="P30" s="2">
        <f>SUMIFS(Transactions!I:I,Transactions!D:D,Accounts!A30,Transactions!A:A,"&lt;01/5/13",Transactions!A:A,"&gt;31/3/13")</f>
        <v>0</v>
      </c>
      <c r="Q30" s="2">
        <f>SUMIFS(Transactions!I:I,Transactions!D:D,Accounts!A30,Transactions!A:A,"&lt;01/6/13",Transactions!A:A,"&gt;30/4/13")</f>
        <v>0</v>
      </c>
      <c r="R30" s="2">
        <f>SUMIFS(Transactions!I:I,Transactions!D:D,Accounts!A30,Transactions!A:A,"&lt;01/7/13",Transactions!A:A,"&gt;31/5/13")</f>
        <v>0</v>
      </c>
    </row>
    <row r="31" spans="1:18" x14ac:dyDescent="0.2">
      <c r="A31" s="76">
        <v>155</v>
      </c>
      <c r="B31" s="45"/>
      <c r="C31" s="5" t="s">
        <v>6</v>
      </c>
      <c r="F31" s="11">
        <f t="shared" si="0"/>
        <v>0</v>
      </c>
      <c r="G31" s="2">
        <f>SUMIFS(Transactions!I:I,Transactions!D:D,Accounts!A31,Transactions!A:A,"&lt;01/08/12",Transactions!A:A,"&gt;30/6/12")</f>
        <v>0</v>
      </c>
      <c r="H31" s="2">
        <f>SUMIFS(Transactions!I:I,Transactions!D:D,Accounts!A31,Transactions!A:A,"&lt;01/09/12",Transactions!A:A,"&gt;31/7/12")</f>
        <v>0</v>
      </c>
      <c r="I31" s="2">
        <f>SUMIFS(Transactions!I:I,Transactions!D:D,Accounts!A31,Transactions!A:A,"&lt;01/10/12",Transactions!A:A,"&gt;31/8/12")</f>
        <v>0</v>
      </c>
      <c r="J31" s="2">
        <f>SUMIFS(Transactions!I:I,Transactions!D:D,Accounts!A31,Transactions!A:A,"&lt;01/11/12",Transactions!A:A,"&gt;30/9/12")</f>
        <v>0</v>
      </c>
      <c r="K31" s="2">
        <f>SUMIFS(Transactions!I:I,Transactions!D:D,Accounts!A31,Transactions!A:A,"&lt;01/12/12",Transactions!A:A,"&gt;31/10/12")</f>
        <v>0</v>
      </c>
      <c r="L31" s="2">
        <f>SUMIFS(Transactions!I:I,Transactions!D:D,Accounts!A31,Transactions!A:A,"&lt;01/1/13",Transactions!A:A,"&gt;30/11/12")</f>
        <v>0</v>
      </c>
      <c r="M31" s="2">
        <f>SUMIFS(Transactions!I:I,Transactions!D:D,Accounts!A31,Transactions!A:A,"&lt;01/2/13",Transactions!A:A,"&gt;31/12/12")</f>
        <v>0</v>
      </c>
      <c r="N31" s="2">
        <f>SUMIFS(Transactions!I:I,Transactions!D:D,Accounts!A31,Transactions!A:A,"&lt;01/3/13",Transactions!A:A,"&gt;31/1/13")</f>
        <v>0</v>
      </c>
      <c r="O31" s="2">
        <f>SUMIFS(Transactions!I:I,Transactions!D:D,Accounts!A31,Transactions!A:A,"&lt;01/4/13",Transactions!A:A,"&gt;28/2/13")</f>
        <v>0</v>
      </c>
      <c r="P31" s="2">
        <f>SUMIFS(Transactions!I:I,Transactions!D:D,Accounts!A31,Transactions!A:A,"&lt;01/5/13",Transactions!A:A,"&gt;31/3/13")</f>
        <v>0</v>
      </c>
      <c r="Q31" s="2">
        <f>SUMIFS(Transactions!I:I,Transactions!D:D,Accounts!A31,Transactions!A:A,"&lt;01/6/13",Transactions!A:A,"&gt;30/4/13")</f>
        <v>0</v>
      </c>
      <c r="R31" s="2">
        <f>SUMIFS(Transactions!I:I,Transactions!D:D,Accounts!A31,Transactions!A:A,"&lt;01/7/13",Transactions!A:A,"&gt;31/5/13")</f>
        <v>0</v>
      </c>
    </row>
    <row r="32" spans="1:18" x14ac:dyDescent="0.2">
      <c r="A32" s="76">
        <v>156</v>
      </c>
      <c r="B32" s="45"/>
      <c r="C32" s="5" t="s">
        <v>6</v>
      </c>
      <c r="F32" s="11">
        <f t="shared" si="0"/>
        <v>0</v>
      </c>
      <c r="G32" s="2">
        <f>SUMIFS(Transactions!I:I,Transactions!D:D,Accounts!A32,Transactions!A:A,"&lt;01/08/12",Transactions!A:A,"&gt;30/6/12")</f>
        <v>0</v>
      </c>
      <c r="H32" s="2">
        <f>SUMIFS(Transactions!I:I,Transactions!D:D,Accounts!A32,Transactions!A:A,"&lt;01/09/12",Transactions!A:A,"&gt;31/7/12")</f>
        <v>0</v>
      </c>
      <c r="I32" s="2">
        <f>SUMIFS(Transactions!I:I,Transactions!D:D,Accounts!A32,Transactions!A:A,"&lt;01/10/12",Transactions!A:A,"&gt;31/8/12")</f>
        <v>0</v>
      </c>
      <c r="J32" s="2">
        <f>SUMIFS(Transactions!I:I,Transactions!D:D,Accounts!A32,Transactions!A:A,"&lt;01/11/12",Transactions!A:A,"&gt;30/9/12")</f>
        <v>0</v>
      </c>
      <c r="K32" s="2">
        <f>SUMIFS(Transactions!I:I,Transactions!D:D,Accounts!A32,Transactions!A:A,"&lt;01/12/12",Transactions!A:A,"&gt;31/10/12")</f>
        <v>0</v>
      </c>
      <c r="L32" s="2">
        <f>SUMIFS(Transactions!I:I,Transactions!D:D,Accounts!A32,Transactions!A:A,"&lt;01/1/13",Transactions!A:A,"&gt;30/11/12")</f>
        <v>0</v>
      </c>
      <c r="M32" s="2">
        <f>SUMIFS(Transactions!I:I,Transactions!D:D,Accounts!A32,Transactions!A:A,"&lt;01/2/13",Transactions!A:A,"&gt;31/12/12")</f>
        <v>0</v>
      </c>
      <c r="N32" s="2">
        <f>SUMIFS(Transactions!I:I,Transactions!D:D,Accounts!A32,Transactions!A:A,"&lt;01/3/13",Transactions!A:A,"&gt;31/1/13")</f>
        <v>0</v>
      </c>
      <c r="O32" s="2">
        <f>SUMIFS(Transactions!I:I,Transactions!D:D,Accounts!A32,Transactions!A:A,"&lt;01/4/13",Transactions!A:A,"&gt;28/2/13")</f>
        <v>0</v>
      </c>
      <c r="P32" s="2">
        <f>SUMIFS(Transactions!I:I,Transactions!D:D,Accounts!A32,Transactions!A:A,"&lt;01/5/13",Transactions!A:A,"&gt;31/3/13")</f>
        <v>0</v>
      </c>
      <c r="Q32" s="2">
        <f>SUMIFS(Transactions!I:I,Transactions!D:D,Accounts!A32,Transactions!A:A,"&lt;01/6/13",Transactions!A:A,"&gt;30/4/13")</f>
        <v>0</v>
      </c>
      <c r="R32" s="2">
        <f>SUMIFS(Transactions!I:I,Transactions!D:D,Accounts!A32,Transactions!A:A,"&lt;01/7/13",Transactions!A:A,"&gt;31/5/13")</f>
        <v>0</v>
      </c>
    </row>
    <row r="33" spans="1:18" x14ac:dyDescent="0.2">
      <c r="A33" s="76">
        <v>160</v>
      </c>
      <c r="B33" s="45" t="s">
        <v>7</v>
      </c>
      <c r="F33" s="11">
        <f t="shared" si="0"/>
        <v>0</v>
      </c>
      <c r="G33" s="2">
        <f>SUMIFS(Transactions!I:I,Transactions!D:D,Accounts!A33,Transactions!A:A,"&lt;01/08/12",Transactions!A:A,"&gt;30/6/12")</f>
        <v>0</v>
      </c>
      <c r="H33" s="2">
        <f>SUMIFS(Transactions!I:I,Transactions!D:D,Accounts!A33,Transactions!A:A,"&lt;01/09/12",Transactions!A:A,"&gt;31/7/12")</f>
        <v>0</v>
      </c>
      <c r="I33" s="2">
        <f>SUMIFS(Transactions!I:I,Transactions!D:D,Accounts!A33,Transactions!A:A,"&lt;01/10/12",Transactions!A:A,"&gt;31/8/12")</f>
        <v>0</v>
      </c>
      <c r="J33" s="2">
        <f>SUMIFS(Transactions!I:I,Transactions!D:D,Accounts!A33,Transactions!A:A,"&lt;01/11/12",Transactions!A:A,"&gt;30/9/12")</f>
        <v>0</v>
      </c>
      <c r="K33" s="2">
        <f>SUMIFS(Transactions!I:I,Transactions!D:D,Accounts!A33,Transactions!A:A,"&lt;01/12/12",Transactions!A:A,"&gt;31/10/12")</f>
        <v>0</v>
      </c>
      <c r="L33" s="2">
        <f>SUMIFS(Transactions!I:I,Transactions!D:D,Accounts!A33,Transactions!A:A,"&lt;01/1/13",Transactions!A:A,"&gt;30/11/12")</f>
        <v>0</v>
      </c>
      <c r="M33" s="2">
        <f>SUMIFS(Transactions!I:I,Transactions!D:D,Accounts!A33,Transactions!A:A,"&lt;01/2/13",Transactions!A:A,"&gt;31/12/12")</f>
        <v>0</v>
      </c>
      <c r="N33" s="2">
        <f>SUMIFS(Transactions!I:I,Transactions!D:D,Accounts!A33,Transactions!A:A,"&lt;01/3/13",Transactions!A:A,"&gt;31/1/13")</f>
        <v>0</v>
      </c>
      <c r="O33" s="2">
        <f>SUMIFS(Transactions!I:I,Transactions!D:D,Accounts!A33,Transactions!A:A,"&lt;01/4/13",Transactions!A:A,"&gt;28/2/13")</f>
        <v>0</v>
      </c>
      <c r="P33" s="2">
        <f>SUMIFS(Transactions!I:I,Transactions!D:D,Accounts!A33,Transactions!A:A,"&lt;01/5/13",Transactions!A:A,"&gt;31/3/13")</f>
        <v>0</v>
      </c>
      <c r="Q33" s="2">
        <f>SUMIFS(Transactions!I:I,Transactions!D:D,Accounts!A33,Transactions!A:A,"&lt;01/6/13",Transactions!A:A,"&gt;30/4/13")</f>
        <v>0</v>
      </c>
      <c r="R33" s="2">
        <f>SUMIFS(Transactions!I:I,Transactions!D:D,Accounts!A33,Transactions!A:A,"&lt;01/7/13",Transactions!A:A,"&gt;31/5/13")</f>
        <v>0</v>
      </c>
    </row>
    <row r="34" spans="1:18" x14ac:dyDescent="0.2">
      <c r="A34" s="76">
        <v>161</v>
      </c>
      <c r="B34" s="5" t="s">
        <v>109</v>
      </c>
      <c r="C34" s="5" t="s">
        <v>6</v>
      </c>
      <c r="D34" s="5" t="b">
        <v>0</v>
      </c>
      <c r="E34" s="167"/>
      <c r="F34" s="11">
        <f t="shared" si="0"/>
        <v>0</v>
      </c>
      <c r="G34" s="2">
        <f>SUMIFS(Transactions!I:I,Transactions!D:D,Accounts!A34,Transactions!A:A,"&lt;01/08/12",Transactions!A:A,"&gt;30/6/12")</f>
        <v>0</v>
      </c>
      <c r="H34" s="2">
        <f>SUMIFS(Transactions!I:I,Transactions!D:D,Accounts!A34,Transactions!A:A,"&lt;01/09/12",Transactions!A:A,"&gt;31/7/12")</f>
        <v>0</v>
      </c>
      <c r="I34" s="2">
        <f>SUMIFS(Transactions!I:I,Transactions!D:D,Accounts!A34,Transactions!A:A,"&lt;01/10/12",Transactions!A:A,"&gt;31/8/12")</f>
        <v>0</v>
      </c>
      <c r="J34" s="2">
        <f>SUMIFS(Transactions!I:I,Transactions!D:D,Accounts!A34,Transactions!A:A,"&lt;01/11/12",Transactions!A:A,"&gt;30/9/12")</f>
        <v>0</v>
      </c>
      <c r="K34" s="2">
        <f>SUMIFS(Transactions!I:I,Transactions!D:D,Accounts!A34,Transactions!A:A,"&lt;01/12/12",Transactions!A:A,"&gt;31/10/12")</f>
        <v>0</v>
      </c>
      <c r="L34" s="2">
        <f>SUMIFS(Transactions!I:I,Transactions!D:D,Accounts!A34,Transactions!A:A,"&lt;01/1/13",Transactions!A:A,"&gt;30/11/12")</f>
        <v>0</v>
      </c>
      <c r="M34" s="2">
        <f>SUMIFS(Transactions!I:I,Transactions!D:D,Accounts!A34,Transactions!A:A,"&lt;01/2/13",Transactions!A:A,"&gt;31/12/12")</f>
        <v>0</v>
      </c>
      <c r="N34" s="2">
        <f>SUMIFS(Transactions!I:I,Transactions!D:D,Accounts!A34,Transactions!A:A,"&lt;01/3/13",Transactions!A:A,"&gt;31/1/13")</f>
        <v>0</v>
      </c>
      <c r="O34" s="2">
        <f>SUMIFS(Transactions!I:I,Transactions!D:D,Accounts!A34,Transactions!A:A,"&lt;01/4/13",Transactions!A:A,"&gt;28/2/13")</f>
        <v>0</v>
      </c>
      <c r="P34" s="2">
        <f>SUMIFS(Transactions!I:I,Transactions!D:D,Accounts!A34,Transactions!A:A,"&lt;01/5/13",Transactions!A:A,"&gt;31/3/13")</f>
        <v>0</v>
      </c>
      <c r="Q34" s="2">
        <f>SUMIFS(Transactions!I:I,Transactions!D:D,Accounts!A34,Transactions!A:A,"&lt;01/6/13",Transactions!A:A,"&gt;30/4/13")</f>
        <v>0</v>
      </c>
      <c r="R34" s="2">
        <f>SUMIFS(Transactions!I:I,Transactions!D:D,Accounts!A34,Transactions!A:A,"&lt;01/7/13",Transactions!A:A,"&gt;31/5/13")</f>
        <v>0</v>
      </c>
    </row>
    <row r="35" spans="1:18" x14ac:dyDescent="0.2">
      <c r="A35" s="76">
        <v>162</v>
      </c>
      <c r="B35" s="5" t="s">
        <v>110</v>
      </c>
      <c r="C35" s="5" t="s">
        <v>6</v>
      </c>
      <c r="D35" s="5" t="b">
        <v>0</v>
      </c>
      <c r="F35" s="11">
        <f t="shared" si="0"/>
        <v>0</v>
      </c>
      <c r="G35" s="2">
        <f>SUMIFS(Transactions!I:I,Transactions!D:D,Accounts!A35,Transactions!A:A,"&lt;01/08/12",Transactions!A:A,"&gt;30/6/12")</f>
        <v>0</v>
      </c>
      <c r="H35" s="2">
        <f>SUMIFS(Transactions!I:I,Transactions!D:D,Accounts!A35,Transactions!A:A,"&lt;01/09/12",Transactions!A:A,"&gt;31/7/12")</f>
        <v>0</v>
      </c>
      <c r="I35" s="2">
        <f>SUMIFS(Transactions!I:I,Transactions!D:D,Accounts!A35,Transactions!A:A,"&lt;01/10/12",Transactions!A:A,"&gt;31/8/12")</f>
        <v>0</v>
      </c>
      <c r="J35" s="2">
        <f>SUMIFS(Transactions!I:I,Transactions!D:D,Accounts!A35,Transactions!A:A,"&lt;01/11/12",Transactions!A:A,"&gt;30/9/12")</f>
        <v>0</v>
      </c>
      <c r="K35" s="2">
        <f>SUMIFS(Transactions!I:I,Transactions!D:D,Accounts!A35,Transactions!A:A,"&lt;01/12/12",Transactions!A:A,"&gt;31/10/12")</f>
        <v>0</v>
      </c>
      <c r="L35" s="2">
        <f>SUMIFS(Transactions!I:I,Transactions!D:D,Accounts!A35,Transactions!A:A,"&lt;01/1/13",Transactions!A:A,"&gt;30/11/12")</f>
        <v>0</v>
      </c>
      <c r="M35" s="2">
        <f>SUMIFS(Transactions!I:I,Transactions!D:D,Accounts!A35,Transactions!A:A,"&lt;01/2/13",Transactions!A:A,"&gt;31/12/12")</f>
        <v>0</v>
      </c>
      <c r="N35" s="2">
        <f>SUMIFS(Transactions!I:I,Transactions!D:D,Accounts!A35,Transactions!A:A,"&lt;01/3/13",Transactions!A:A,"&gt;31/1/13")</f>
        <v>0</v>
      </c>
      <c r="O35" s="2">
        <f>SUMIFS(Transactions!I:I,Transactions!D:D,Accounts!A35,Transactions!A:A,"&lt;01/4/13",Transactions!A:A,"&gt;28/2/13")</f>
        <v>0</v>
      </c>
      <c r="P35" s="2">
        <f>SUMIFS(Transactions!I:I,Transactions!D:D,Accounts!A35,Transactions!A:A,"&lt;01/5/13",Transactions!A:A,"&gt;31/3/13")</f>
        <v>0</v>
      </c>
      <c r="Q35" s="2">
        <f>SUMIFS(Transactions!I:I,Transactions!D:D,Accounts!A35,Transactions!A:A,"&lt;01/6/13",Transactions!A:A,"&gt;30/4/13")</f>
        <v>0</v>
      </c>
      <c r="R35" s="2">
        <f>SUMIFS(Transactions!I:I,Transactions!D:D,Accounts!A35,Transactions!A:A,"&lt;01/7/13",Transactions!A:A,"&gt;31/5/13")</f>
        <v>0</v>
      </c>
    </row>
    <row r="36" spans="1:18" x14ac:dyDescent="0.2">
      <c r="A36" s="76">
        <v>163</v>
      </c>
      <c r="C36" s="5" t="s">
        <v>6</v>
      </c>
      <c r="F36" s="11">
        <f t="shared" si="0"/>
        <v>0</v>
      </c>
      <c r="G36" s="2">
        <f>SUMIFS(Transactions!I:I,Transactions!D:D,Accounts!A36,Transactions!A:A,"&lt;01/08/12",Transactions!A:A,"&gt;30/6/12")</f>
        <v>0</v>
      </c>
      <c r="H36" s="2">
        <f>SUMIFS(Transactions!I:I,Transactions!D:D,Accounts!A36,Transactions!A:A,"&lt;01/09/12",Transactions!A:A,"&gt;31/7/12")</f>
        <v>0</v>
      </c>
      <c r="I36" s="2">
        <f>SUMIFS(Transactions!I:I,Transactions!D:D,Accounts!A36,Transactions!A:A,"&lt;01/10/12",Transactions!A:A,"&gt;31/8/12")</f>
        <v>0</v>
      </c>
      <c r="J36" s="2">
        <f>SUMIFS(Transactions!I:I,Transactions!D:D,Accounts!A36,Transactions!A:A,"&lt;01/11/12",Transactions!A:A,"&gt;30/9/12")</f>
        <v>0</v>
      </c>
      <c r="K36" s="2">
        <f>SUMIFS(Transactions!I:I,Transactions!D:D,Accounts!A36,Transactions!A:A,"&lt;01/12/12",Transactions!A:A,"&gt;31/10/12")</f>
        <v>0</v>
      </c>
      <c r="L36" s="2">
        <f>SUMIFS(Transactions!I:I,Transactions!D:D,Accounts!A36,Transactions!A:A,"&lt;01/1/13",Transactions!A:A,"&gt;30/11/12")</f>
        <v>0</v>
      </c>
      <c r="M36" s="2">
        <f>SUMIFS(Transactions!I:I,Transactions!D:D,Accounts!A36,Transactions!A:A,"&lt;01/2/13",Transactions!A:A,"&gt;31/12/12")</f>
        <v>0</v>
      </c>
      <c r="N36" s="2">
        <f>SUMIFS(Transactions!I:I,Transactions!D:D,Accounts!A36,Transactions!A:A,"&lt;01/3/13",Transactions!A:A,"&gt;31/1/13")</f>
        <v>0</v>
      </c>
      <c r="O36" s="2">
        <f>SUMIFS(Transactions!I:I,Transactions!D:D,Accounts!A36,Transactions!A:A,"&lt;01/4/13",Transactions!A:A,"&gt;28/2/13")</f>
        <v>0</v>
      </c>
      <c r="P36" s="2">
        <f>SUMIFS(Transactions!I:I,Transactions!D:D,Accounts!A36,Transactions!A:A,"&lt;01/5/13",Transactions!A:A,"&gt;31/3/13")</f>
        <v>0</v>
      </c>
      <c r="Q36" s="2">
        <f>SUMIFS(Transactions!I:I,Transactions!D:D,Accounts!A36,Transactions!A:A,"&lt;01/6/13",Transactions!A:A,"&gt;30/4/13")</f>
        <v>0</v>
      </c>
      <c r="R36" s="2">
        <f>SUMIFS(Transactions!I:I,Transactions!D:D,Accounts!A36,Transactions!A:A,"&lt;01/7/13",Transactions!A:A,"&gt;31/5/13")</f>
        <v>0</v>
      </c>
    </row>
    <row r="37" spans="1:18" x14ac:dyDescent="0.2">
      <c r="A37" s="76">
        <v>164</v>
      </c>
      <c r="C37" s="5" t="s">
        <v>6</v>
      </c>
      <c r="F37" s="11">
        <f t="shared" si="0"/>
        <v>0</v>
      </c>
      <c r="G37" s="2">
        <f>SUMIFS(Transactions!I:I,Transactions!D:D,Accounts!A37,Transactions!A:A,"&lt;01/08/12",Transactions!A:A,"&gt;30/6/12")</f>
        <v>0</v>
      </c>
      <c r="H37" s="2">
        <f>SUMIFS(Transactions!I:I,Transactions!D:D,Accounts!A37,Transactions!A:A,"&lt;01/09/12",Transactions!A:A,"&gt;31/7/12")</f>
        <v>0</v>
      </c>
      <c r="I37" s="2">
        <f>SUMIFS(Transactions!I:I,Transactions!D:D,Accounts!A37,Transactions!A:A,"&lt;01/10/12",Transactions!A:A,"&gt;31/8/12")</f>
        <v>0</v>
      </c>
      <c r="J37" s="2">
        <f>SUMIFS(Transactions!I:I,Transactions!D:D,Accounts!A37,Transactions!A:A,"&lt;01/11/12",Transactions!A:A,"&gt;30/9/12")</f>
        <v>0</v>
      </c>
      <c r="K37" s="2">
        <f>SUMIFS(Transactions!I:I,Transactions!D:D,Accounts!A37,Transactions!A:A,"&lt;01/12/12",Transactions!A:A,"&gt;31/10/12")</f>
        <v>0</v>
      </c>
      <c r="L37" s="2">
        <f>SUMIFS(Transactions!I:I,Transactions!D:D,Accounts!A37,Transactions!A:A,"&lt;01/1/13",Transactions!A:A,"&gt;30/11/12")</f>
        <v>0</v>
      </c>
      <c r="M37" s="2">
        <f>SUMIFS(Transactions!I:I,Transactions!D:D,Accounts!A37,Transactions!A:A,"&lt;01/2/13",Transactions!A:A,"&gt;31/12/12")</f>
        <v>0</v>
      </c>
      <c r="N37" s="2">
        <f>SUMIFS(Transactions!I:I,Transactions!D:D,Accounts!A37,Transactions!A:A,"&lt;01/3/13",Transactions!A:A,"&gt;31/1/13")</f>
        <v>0</v>
      </c>
      <c r="O37" s="2">
        <f>SUMIFS(Transactions!I:I,Transactions!D:D,Accounts!A37,Transactions!A:A,"&lt;01/4/13",Transactions!A:A,"&gt;28/2/13")</f>
        <v>0</v>
      </c>
      <c r="P37" s="2">
        <f>SUMIFS(Transactions!I:I,Transactions!D:D,Accounts!A37,Transactions!A:A,"&lt;01/5/13",Transactions!A:A,"&gt;31/3/13")</f>
        <v>0</v>
      </c>
      <c r="Q37" s="2">
        <f>SUMIFS(Transactions!I:I,Transactions!D:D,Accounts!A37,Transactions!A:A,"&lt;01/6/13",Transactions!A:A,"&gt;30/4/13")</f>
        <v>0</v>
      </c>
      <c r="R37" s="2">
        <f>SUMIFS(Transactions!I:I,Transactions!D:D,Accounts!A37,Transactions!A:A,"&lt;01/7/13",Transactions!A:A,"&gt;31/5/13")</f>
        <v>0</v>
      </c>
    </row>
    <row r="38" spans="1:18" x14ac:dyDescent="0.2">
      <c r="A38" s="76">
        <v>165</v>
      </c>
      <c r="B38" s="5" t="s">
        <v>85</v>
      </c>
      <c r="C38" s="5" t="s">
        <v>6</v>
      </c>
      <c r="D38" s="5" t="b">
        <v>0</v>
      </c>
      <c r="E38" s="46"/>
      <c r="F38" s="11">
        <f t="shared" si="0"/>
        <v>0</v>
      </c>
      <c r="G38" s="2">
        <f>SUMIFS(Transactions!I:I,Transactions!D:D,Accounts!A38,Transactions!A:A,"&lt;01/08/12",Transactions!A:A,"&gt;30/6/12")</f>
        <v>0</v>
      </c>
      <c r="H38" s="2">
        <f>SUMIFS(Transactions!I:I,Transactions!D:D,Accounts!A38,Transactions!A:A,"&lt;01/09/12",Transactions!A:A,"&gt;31/7/12")</f>
        <v>0</v>
      </c>
      <c r="I38" s="2">
        <f>SUMIFS(Transactions!I:I,Transactions!D:D,Accounts!A38,Transactions!A:A,"&lt;01/10/12",Transactions!A:A,"&gt;31/8/12")</f>
        <v>0</v>
      </c>
      <c r="J38" s="2">
        <f>SUMIFS(Transactions!I:I,Transactions!D:D,Accounts!A38,Transactions!A:A,"&lt;01/11/12",Transactions!A:A,"&gt;30/9/12")</f>
        <v>0</v>
      </c>
      <c r="K38" s="2">
        <f>SUMIFS(Transactions!I:I,Transactions!D:D,Accounts!A38,Transactions!A:A,"&lt;01/12/12",Transactions!A:A,"&gt;31/10/12")</f>
        <v>0</v>
      </c>
      <c r="L38" s="2">
        <f>SUMIFS(Transactions!I:I,Transactions!D:D,Accounts!A38,Transactions!A:A,"&lt;01/1/13",Transactions!A:A,"&gt;30/11/12")</f>
        <v>0</v>
      </c>
      <c r="M38" s="2">
        <f>SUMIFS(Transactions!I:I,Transactions!D:D,Accounts!A38,Transactions!A:A,"&lt;01/2/13",Transactions!A:A,"&gt;31/12/12")</f>
        <v>0</v>
      </c>
      <c r="N38" s="2">
        <f>SUMIFS(Transactions!I:I,Transactions!D:D,Accounts!A38,Transactions!A:A,"&lt;01/3/13",Transactions!A:A,"&gt;31/1/13")</f>
        <v>0</v>
      </c>
      <c r="O38" s="2">
        <f>SUMIFS(Transactions!I:I,Transactions!D:D,Accounts!A38,Transactions!A:A,"&lt;01/4/13",Transactions!A:A,"&gt;28/2/13")</f>
        <v>0</v>
      </c>
      <c r="P38" s="2">
        <f>SUMIFS(Transactions!I:I,Transactions!D:D,Accounts!A38,Transactions!A:A,"&lt;01/5/13",Transactions!A:A,"&gt;31/3/13")</f>
        <v>0</v>
      </c>
      <c r="Q38" s="2">
        <f>SUMIFS(Transactions!I:I,Transactions!D:D,Accounts!A38,Transactions!A:A,"&lt;01/6/13",Transactions!A:A,"&gt;30/4/13")</f>
        <v>0</v>
      </c>
      <c r="R38" s="2">
        <f>SUMIFS(Transactions!I:I,Transactions!D:D,Accounts!A38,Transactions!A:A,"&lt;01/7/13",Transactions!A:A,"&gt;31/5/13")</f>
        <v>0</v>
      </c>
    </row>
    <row r="39" spans="1:18" x14ac:dyDescent="0.2">
      <c r="A39" s="76">
        <v>251</v>
      </c>
      <c r="B39" s="45" t="s">
        <v>8</v>
      </c>
      <c r="F39" s="11">
        <f t="shared" si="0"/>
        <v>0</v>
      </c>
      <c r="G39" s="2">
        <f>SUMIFS(Transactions!I:I,Transactions!D:D,Accounts!A39,Transactions!A:A,"&lt;01/08/12",Transactions!A:A,"&gt;30/6/12")</f>
        <v>0</v>
      </c>
      <c r="H39" s="2">
        <f>SUMIFS(Transactions!I:I,Transactions!D:D,Accounts!A39,Transactions!A:A,"&lt;01/09/12",Transactions!A:A,"&gt;31/7/12")</f>
        <v>0</v>
      </c>
      <c r="I39" s="2">
        <f>SUMIFS(Transactions!I:I,Transactions!D:D,Accounts!A39,Transactions!A:A,"&lt;01/10/12",Transactions!A:A,"&gt;31/8/12")</f>
        <v>0</v>
      </c>
      <c r="J39" s="2">
        <f>SUMIFS(Transactions!I:I,Transactions!D:D,Accounts!A39,Transactions!A:A,"&lt;01/11/12",Transactions!A:A,"&gt;30/9/12")</f>
        <v>0</v>
      </c>
      <c r="K39" s="2">
        <f>SUMIFS(Transactions!I:I,Transactions!D:D,Accounts!A39,Transactions!A:A,"&lt;01/12/12",Transactions!A:A,"&gt;31/10/12")</f>
        <v>0</v>
      </c>
      <c r="L39" s="2">
        <f>SUMIFS(Transactions!I:I,Transactions!D:D,Accounts!A39,Transactions!A:A,"&lt;01/1/13",Transactions!A:A,"&gt;30/11/12")</f>
        <v>0</v>
      </c>
      <c r="M39" s="2">
        <f>SUMIFS(Transactions!I:I,Transactions!D:D,Accounts!A39,Transactions!A:A,"&lt;01/2/13",Transactions!A:A,"&gt;31/12/12")</f>
        <v>0</v>
      </c>
      <c r="N39" s="2">
        <f>SUMIFS(Transactions!I:I,Transactions!D:D,Accounts!A39,Transactions!A:A,"&lt;01/3/13",Transactions!A:A,"&gt;31/1/13")</f>
        <v>0</v>
      </c>
      <c r="O39" s="2">
        <f>SUMIFS(Transactions!I:I,Transactions!D:D,Accounts!A39,Transactions!A:A,"&lt;01/4/13",Transactions!A:A,"&gt;28/2/13")</f>
        <v>0</v>
      </c>
      <c r="P39" s="2">
        <f>SUMIFS(Transactions!I:I,Transactions!D:D,Accounts!A39,Transactions!A:A,"&lt;01/5/13",Transactions!A:A,"&gt;31/3/13")</f>
        <v>0</v>
      </c>
      <c r="Q39" s="2">
        <f>SUMIFS(Transactions!I:I,Transactions!D:D,Accounts!A39,Transactions!A:A,"&lt;01/6/13",Transactions!A:A,"&gt;30/4/13")</f>
        <v>0</v>
      </c>
      <c r="R39" s="2">
        <f>SUMIFS(Transactions!I:I,Transactions!D:D,Accounts!A39,Transactions!A:A,"&lt;01/7/13",Transactions!A:A,"&gt;31/5/13")</f>
        <v>0</v>
      </c>
    </row>
    <row r="40" spans="1:18" x14ac:dyDescent="0.2">
      <c r="A40" s="76">
        <v>252</v>
      </c>
      <c r="B40" s="45" t="s">
        <v>9</v>
      </c>
      <c r="F40" s="11">
        <f t="shared" si="0"/>
        <v>0</v>
      </c>
      <c r="G40" s="2">
        <f>SUMIFS(Transactions!I:I,Transactions!D:D,Accounts!A40,Transactions!A:A,"&lt;01/08/12",Transactions!A:A,"&gt;30/6/12")</f>
        <v>0</v>
      </c>
      <c r="H40" s="2">
        <f>SUMIFS(Transactions!I:I,Transactions!D:D,Accounts!A40,Transactions!A:A,"&lt;01/09/12",Transactions!A:A,"&gt;31/7/12")</f>
        <v>0</v>
      </c>
      <c r="I40" s="2">
        <f>SUMIFS(Transactions!I:I,Transactions!D:D,Accounts!A40,Transactions!A:A,"&lt;01/10/12",Transactions!A:A,"&gt;31/8/12")</f>
        <v>0</v>
      </c>
      <c r="J40" s="2">
        <f>SUMIFS(Transactions!I:I,Transactions!D:D,Accounts!A40,Transactions!A:A,"&lt;01/11/12",Transactions!A:A,"&gt;30/9/12")</f>
        <v>0</v>
      </c>
      <c r="K40" s="2">
        <f>SUMIFS(Transactions!I:I,Transactions!D:D,Accounts!A40,Transactions!A:A,"&lt;01/12/12",Transactions!A:A,"&gt;31/10/12")</f>
        <v>0</v>
      </c>
      <c r="L40" s="2">
        <f>SUMIFS(Transactions!I:I,Transactions!D:D,Accounts!A40,Transactions!A:A,"&lt;01/1/13",Transactions!A:A,"&gt;30/11/12")</f>
        <v>0</v>
      </c>
      <c r="M40" s="2">
        <f>SUMIFS(Transactions!I:I,Transactions!D:D,Accounts!A40,Transactions!A:A,"&lt;01/2/13",Transactions!A:A,"&gt;31/12/12")</f>
        <v>0</v>
      </c>
      <c r="N40" s="2">
        <f>SUMIFS(Transactions!I:I,Transactions!D:D,Accounts!A40,Transactions!A:A,"&lt;01/3/13",Transactions!A:A,"&gt;31/1/13")</f>
        <v>0</v>
      </c>
      <c r="O40" s="2">
        <f>SUMIFS(Transactions!I:I,Transactions!D:D,Accounts!A40,Transactions!A:A,"&lt;01/4/13",Transactions!A:A,"&gt;28/2/13")</f>
        <v>0</v>
      </c>
      <c r="P40" s="2">
        <f>SUMIFS(Transactions!I:I,Transactions!D:D,Accounts!A40,Transactions!A:A,"&lt;01/5/13",Transactions!A:A,"&gt;31/3/13")</f>
        <v>0</v>
      </c>
      <c r="Q40" s="2">
        <f>SUMIFS(Transactions!I:I,Transactions!D:D,Accounts!A40,Transactions!A:A,"&lt;01/6/13",Transactions!A:A,"&gt;30/4/13")</f>
        <v>0</v>
      </c>
      <c r="R40" s="2">
        <f>SUMIFS(Transactions!I:I,Transactions!D:D,Accounts!A40,Transactions!A:A,"&lt;01/7/13",Transactions!A:A,"&gt;31/5/13")</f>
        <v>0</v>
      </c>
    </row>
    <row r="41" spans="1:18" x14ac:dyDescent="0.2">
      <c r="A41" s="76">
        <v>253</v>
      </c>
      <c r="B41" s="45" t="s">
        <v>10</v>
      </c>
      <c r="F41" s="11">
        <f t="shared" si="0"/>
        <v>0</v>
      </c>
      <c r="G41" s="2">
        <f>SUMIFS(Transactions!I:I,Transactions!D:D,Accounts!A41,Transactions!A:A,"&lt;01/08/12",Transactions!A:A,"&gt;30/6/12")</f>
        <v>0</v>
      </c>
      <c r="H41" s="2">
        <f>SUMIFS(Transactions!I:I,Transactions!D:D,Accounts!A41,Transactions!A:A,"&lt;01/09/12",Transactions!A:A,"&gt;31/7/12")</f>
        <v>0</v>
      </c>
      <c r="I41" s="2">
        <f>SUMIFS(Transactions!I:I,Transactions!D:D,Accounts!A41,Transactions!A:A,"&lt;01/10/12",Transactions!A:A,"&gt;31/8/12")</f>
        <v>0</v>
      </c>
      <c r="J41" s="2">
        <f>SUMIFS(Transactions!I:I,Transactions!D:D,Accounts!A41,Transactions!A:A,"&lt;01/11/12",Transactions!A:A,"&gt;30/9/12")</f>
        <v>0</v>
      </c>
      <c r="K41" s="2">
        <f>SUMIFS(Transactions!I:I,Transactions!D:D,Accounts!A41,Transactions!A:A,"&lt;01/12/12",Transactions!A:A,"&gt;31/10/12")</f>
        <v>0</v>
      </c>
      <c r="L41" s="2">
        <f>SUMIFS(Transactions!I:I,Transactions!D:D,Accounts!A41,Transactions!A:A,"&lt;01/1/13",Transactions!A:A,"&gt;30/11/12")</f>
        <v>0</v>
      </c>
      <c r="M41" s="2">
        <f>SUMIFS(Transactions!I:I,Transactions!D:D,Accounts!A41,Transactions!A:A,"&lt;01/2/13",Transactions!A:A,"&gt;31/12/12")</f>
        <v>0</v>
      </c>
      <c r="N41" s="2">
        <f>SUMIFS(Transactions!I:I,Transactions!D:D,Accounts!A41,Transactions!A:A,"&lt;01/3/13",Transactions!A:A,"&gt;31/1/13")</f>
        <v>0</v>
      </c>
      <c r="O41" s="2">
        <f>SUMIFS(Transactions!I:I,Transactions!D:D,Accounts!A41,Transactions!A:A,"&lt;01/4/13",Transactions!A:A,"&gt;28/2/13")</f>
        <v>0</v>
      </c>
      <c r="P41" s="2">
        <f>SUMIFS(Transactions!I:I,Transactions!D:D,Accounts!A41,Transactions!A:A,"&lt;01/5/13",Transactions!A:A,"&gt;31/3/13")</f>
        <v>0</v>
      </c>
      <c r="Q41" s="2">
        <f>SUMIFS(Transactions!I:I,Transactions!D:D,Accounts!A41,Transactions!A:A,"&lt;01/6/13",Transactions!A:A,"&gt;30/4/13")</f>
        <v>0</v>
      </c>
      <c r="R41" s="2">
        <f>SUMIFS(Transactions!I:I,Transactions!D:D,Accounts!A41,Transactions!A:A,"&lt;01/7/13",Transactions!A:A,"&gt;31/5/13")</f>
        <v>0</v>
      </c>
    </row>
    <row r="42" spans="1:18" x14ac:dyDescent="0.2">
      <c r="A42" s="76">
        <v>254</v>
      </c>
      <c r="B42" s="76" t="s">
        <v>75</v>
      </c>
      <c r="C42" s="5" t="s">
        <v>11</v>
      </c>
      <c r="D42" s="5" t="b">
        <v>0</v>
      </c>
      <c r="F42" s="11">
        <f>SUM(G42:O42)+'GST Return'!B45</f>
        <v>0</v>
      </c>
      <c r="G42" s="2">
        <f>SUMIFS(Transactions!I:I,Transactions!D:D,Accounts!A42,Transactions!A:A,"&lt;01/08/12",Transactions!A:A,"&gt;30/6/12")</f>
        <v>0</v>
      </c>
      <c r="H42" s="2">
        <f>SUMIFS(Transactions!I:I,Transactions!D:D,Accounts!A42,Transactions!A:A,"&lt;01/09/12",Transactions!A:A,"&gt;31/7/12")</f>
        <v>0</v>
      </c>
      <c r="I42" s="2">
        <f>SUMIFS(Transactions!I:I,Transactions!D:D,Accounts!A42,Transactions!A:A,"&lt;01/10/12",Transactions!A:A,"&gt;31/8/12")</f>
        <v>0</v>
      </c>
      <c r="J42" s="2">
        <f>SUMIFS(Transactions!I:I,Transactions!D:D,Accounts!A42,Transactions!A:A,"&lt;01/11/12",Transactions!A:A,"&gt;30/9/12")</f>
        <v>0</v>
      </c>
      <c r="K42" s="2">
        <f>SUMIFS(Transactions!I:I,Transactions!D:D,Accounts!A42,Transactions!A:A,"&lt;01/12/12",Transactions!A:A,"&gt;31/10/12")</f>
        <v>0</v>
      </c>
      <c r="L42" s="2">
        <f>SUMIFS(Transactions!I:I,Transactions!D:D,Accounts!A42,Transactions!A:A,"&lt;01/1/13",Transactions!A:A,"&gt;30/11/12")</f>
        <v>0</v>
      </c>
      <c r="M42" s="2">
        <f>SUMIFS(Transactions!I:I,Transactions!D:D,Accounts!A42,Transactions!A:A,"&lt;01/2/13",Transactions!A:A,"&gt;31/12/12")</f>
        <v>0</v>
      </c>
      <c r="N42" s="2">
        <f>SUMIFS(Transactions!I:I,Transactions!D:D,Accounts!A42,Transactions!A:A,"&lt;01/3/13",Transactions!A:A,"&gt;31/1/13")</f>
        <v>0</v>
      </c>
      <c r="O42" s="2">
        <f>SUMIFS(Transactions!I:I,Transactions!D:D,Accounts!A42,Transactions!A:A,"&lt;01/4/13",Transactions!A:A,"&gt;28/2/13")</f>
        <v>0</v>
      </c>
      <c r="P42" s="2">
        <f>SUMIFS(Transactions!I:I,Transactions!D:D,Accounts!A42,Transactions!A:A,"&lt;01/5/13",Transactions!A:A,"&gt;31/3/13")</f>
        <v>0</v>
      </c>
      <c r="Q42" s="2">
        <f>SUMIFS(Transactions!I:I,Transactions!D:D,Accounts!A42,Transactions!A:A,"&lt;01/6/13",Transactions!A:A,"&gt;30/4/13")</f>
        <v>0</v>
      </c>
      <c r="R42" s="2">
        <f>SUMIFS(Transactions!I:I,Transactions!D:D,Accounts!A42,Transactions!A:A,"&lt;01/7/13",Transactions!A:A,"&gt;31/5/13")</f>
        <v>0</v>
      </c>
    </row>
    <row r="43" spans="1:18" x14ac:dyDescent="0.2">
      <c r="A43" s="76">
        <v>255</v>
      </c>
      <c r="C43" s="5" t="s">
        <v>11</v>
      </c>
      <c r="F43" s="11">
        <f t="shared" si="0"/>
        <v>0</v>
      </c>
      <c r="G43" s="2">
        <f>SUMIFS(Transactions!I:I,Transactions!D:D,Accounts!A43,Transactions!A:A,"&lt;01/08/12",Transactions!A:A,"&gt;30/6/12")</f>
        <v>0</v>
      </c>
      <c r="H43" s="2">
        <f>SUMIFS(Transactions!I:I,Transactions!D:D,Accounts!A43,Transactions!A:A,"&lt;01/09/12",Transactions!A:A,"&gt;31/7/12")</f>
        <v>0</v>
      </c>
      <c r="I43" s="2">
        <f>SUMIFS(Transactions!I:I,Transactions!D:D,Accounts!A43,Transactions!A:A,"&lt;01/10/12",Transactions!A:A,"&gt;31/8/12")</f>
        <v>0</v>
      </c>
      <c r="J43" s="2">
        <f>SUMIFS(Transactions!I:I,Transactions!D:D,Accounts!A43,Transactions!A:A,"&lt;01/11/12",Transactions!A:A,"&gt;30/9/12")</f>
        <v>0</v>
      </c>
      <c r="K43" s="2">
        <f>SUMIFS(Transactions!I:I,Transactions!D:D,Accounts!A43,Transactions!A:A,"&lt;01/12/12",Transactions!A:A,"&gt;31/10/12")</f>
        <v>0</v>
      </c>
      <c r="L43" s="2">
        <f>SUMIFS(Transactions!I:I,Transactions!D:D,Accounts!A43,Transactions!A:A,"&lt;01/1/13",Transactions!A:A,"&gt;30/11/12")</f>
        <v>0</v>
      </c>
      <c r="M43" s="2">
        <f>SUMIFS(Transactions!I:I,Transactions!D:D,Accounts!A43,Transactions!A:A,"&lt;01/2/13",Transactions!A:A,"&gt;31/12/12")</f>
        <v>0</v>
      </c>
      <c r="N43" s="2">
        <f>SUMIFS(Transactions!I:I,Transactions!D:D,Accounts!A43,Transactions!A:A,"&lt;01/3/13",Transactions!A:A,"&gt;31/1/13")</f>
        <v>0</v>
      </c>
      <c r="O43" s="2">
        <f>SUMIFS(Transactions!I:I,Transactions!D:D,Accounts!A43,Transactions!A:A,"&lt;01/4/13",Transactions!A:A,"&gt;28/2/13")</f>
        <v>0</v>
      </c>
      <c r="P43" s="2">
        <f>SUMIFS(Transactions!I:I,Transactions!D:D,Accounts!A43,Transactions!A:A,"&lt;01/5/13",Transactions!A:A,"&gt;31/3/13")</f>
        <v>0</v>
      </c>
      <c r="Q43" s="2">
        <f>SUMIFS(Transactions!I:I,Transactions!D:D,Accounts!A43,Transactions!A:A,"&lt;01/6/13",Transactions!A:A,"&gt;30/4/13")</f>
        <v>0</v>
      </c>
      <c r="R43" s="2">
        <f>SUMIFS(Transactions!I:I,Transactions!D:D,Accounts!A43,Transactions!A:A,"&lt;01/7/13",Transactions!A:A,"&gt;31/5/13")</f>
        <v>0</v>
      </c>
    </row>
    <row r="44" spans="1:18" x14ac:dyDescent="0.2">
      <c r="A44" s="76">
        <v>256</v>
      </c>
      <c r="C44" s="5" t="s">
        <v>11</v>
      </c>
      <c r="F44" s="11">
        <f t="shared" si="0"/>
        <v>0</v>
      </c>
      <c r="G44" s="2">
        <f>SUMIFS(Transactions!I:I,Transactions!D:D,Accounts!A44,Transactions!A:A,"&lt;01/08/12",Transactions!A:A,"&gt;30/6/12")</f>
        <v>0</v>
      </c>
      <c r="H44" s="2">
        <f>SUMIFS(Transactions!I:I,Transactions!D:D,Accounts!A44,Transactions!A:A,"&lt;01/09/12",Transactions!A:A,"&gt;31/7/12")</f>
        <v>0</v>
      </c>
      <c r="I44" s="2">
        <f>SUMIFS(Transactions!I:I,Transactions!D:D,Accounts!A44,Transactions!A:A,"&lt;01/10/12",Transactions!A:A,"&gt;31/8/12")</f>
        <v>0</v>
      </c>
      <c r="J44" s="2">
        <f>SUMIFS(Transactions!I:I,Transactions!D:D,Accounts!A44,Transactions!A:A,"&lt;01/11/12",Transactions!A:A,"&gt;30/9/12")</f>
        <v>0</v>
      </c>
      <c r="K44" s="2">
        <f>SUMIFS(Transactions!I:I,Transactions!D:D,Accounts!A44,Transactions!A:A,"&lt;01/12/12",Transactions!A:A,"&gt;31/10/12")</f>
        <v>0</v>
      </c>
      <c r="L44" s="2">
        <f>SUMIFS(Transactions!I:I,Transactions!D:D,Accounts!A44,Transactions!A:A,"&lt;01/1/13",Transactions!A:A,"&gt;30/11/12")</f>
        <v>0</v>
      </c>
      <c r="M44" s="2">
        <f>SUMIFS(Transactions!I:I,Transactions!D:D,Accounts!A44,Transactions!A:A,"&lt;01/2/13",Transactions!A:A,"&gt;31/12/12")</f>
        <v>0</v>
      </c>
      <c r="N44" s="2">
        <f>SUMIFS(Transactions!I:I,Transactions!D:D,Accounts!A44,Transactions!A:A,"&lt;01/3/13",Transactions!A:A,"&gt;31/1/13")</f>
        <v>0</v>
      </c>
      <c r="O44" s="2">
        <f>SUMIFS(Transactions!I:I,Transactions!D:D,Accounts!A44,Transactions!A:A,"&lt;01/4/13",Transactions!A:A,"&gt;28/2/13")</f>
        <v>0</v>
      </c>
      <c r="P44" s="2">
        <f>SUMIFS(Transactions!I:I,Transactions!D:D,Accounts!A44,Transactions!A:A,"&lt;01/5/13",Transactions!A:A,"&gt;31/3/13")</f>
        <v>0</v>
      </c>
      <c r="Q44" s="2">
        <f>SUMIFS(Transactions!I:I,Transactions!D:D,Accounts!A44,Transactions!A:A,"&lt;01/6/13",Transactions!A:A,"&gt;30/4/13")</f>
        <v>0</v>
      </c>
      <c r="R44" s="2">
        <f>SUMIFS(Transactions!I:I,Transactions!D:D,Accounts!A44,Transactions!A:A,"&lt;01/7/13",Transactions!A:A,"&gt;31/5/13")</f>
        <v>0</v>
      </c>
    </row>
    <row r="45" spans="1:18" x14ac:dyDescent="0.2">
      <c r="A45" s="76">
        <v>257</v>
      </c>
      <c r="C45" s="5" t="s">
        <v>11</v>
      </c>
      <c r="F45" s="11">
        <f t="shared" si="0"/>
        <v>0</v>
      </c>
      <c r="G45" s="2">
        <f>SUMIFS(Transactions!I:I,Transactions!D:D,Accounts!A45,Transactions!A:A,"&lt;01/08/12",Transactions!A:A,"&gt;30/6/12")</f>
        <v>0</v>
      </c>
      <c r="H45" s="2">
        <f>SUMIFS(Transactions!I:I,Transactions!D:D,Accounts!A45,Transactions!A:A,"&lt;01/09/12",Transactions!A:A,"&gt;31/7/12")</f>
        <v>0</v>
      </c>
      <c r="I45" s="2">
        <f>SUMIFS(Transactions!I:I,Transactions!D:D,Accounts!A45,Transactions!A:A,"&lt;01/10/12",Transactions!A:A,"&gt;31/8/12")</f>
        <v>0</v>
      </c>
      <c r="J45" s="2">
        <f>SUMIFS(Transactions!I:I,Transactions!D:D,Accounts!A45,Transactions!A:A,"&lt;01/11/12",Transactions!A:A,"&gt;30/9/12")</f>
        <v>0</v>
      </c>
      <c r="K45" s="2">
        <f>SUMIFS(Transactions!I:I,Transactions!D:D,Accounts!A45,Transactions!A:A,"&lt;01/12/12",Transactions!A:A,"&gt;31/10/12")</f>
        <v>0</v>
      </c>
      <c r="L45" s="2">
        <f>SUMIFS(Transactions!I:I,Transactions!D:D,Accounts!A45,Transactions!A:A,"&lt;01/1/13",Transactions!A:A,"&gt;30/11/12")</f>
        <v>0</v>
      </c>
      <c r="M45" s="2">
        <f>SUMIFS(Transactions!I:I,Transactions!D:D,Accounts!A45,Transactions!A:A,"&lt;01/2/13",Transactions!A:A,"&gt;31/12/12")</f>
        <v>0</v>
      </c>
      <c r="N45" s="2">
        <f>SUMIFS(Transactions!I:I,Transactions!D:D,Accounts!A45,Transactions!A:A,"&lt;01/3/13",Transactions!A:A,"&gt;31/1/13")</f>
        <v>0</v>
      </c>
      <c r="O45" s="2">
        <f>SUMIFS(Transactions!I:I,Transactions!D:D,Accounts!A45,Transactions!A:A,"&lt;01/4/13",Transactions!A:A,"&gt;28/2/13")</f>
        <v>0</v>
      </c>
      <c r="P45" s="2">
        <f>SUMIFS(Transactions!I:I,Transactions!D:D,Accounts!A45,Transactions!A:A,"&lt;01/5/13",Transactions!A:A,"&gt;31/3/13")</f>
        <v>0</v>
      </c>
      <c r="Q45" s="2">
        <f>SUMIFS(Transactions!I:I,Transactions!D:D,Accounts!A45,Transactions!A:A,"&lt;01/6/13",Transactions!A:A,"&gt;30/4/13")</f>
        <v>0</v>
      </c>
      <c r="R45" s="2">
        <f>SUMIFS(Transactions!I:I,Transactions!D:D,Accounts!A45,Transactions!A:A,"&lt;01/7/13",Transactions!A:A,"&gt;31/5/13")</f>
        <v>0</v>
      </c>
    </row>
    <row r="46" spans="1:18" x14ac:dyDescent="0.2">
      <c r="A46" s="76">
        <v>258</v>
      </c>
      <c r="C46" s="5" t="s">
        <v>11</v>
      </c>
      <c r="F46" s="11">
        <f t="shared" si="0"/>
        <v>0</v>
      </c>
      <c r="G46" s="2">
        <f>SUMIFS(Transactions!I:I,Transactions!D:D,Accounts!A46,Transactions!A:A,"&lt;01/08/12",Transactions!A:A,"&gt;30/6/12")</f>
        <v>0</v>
      </c>
      <c r="H46" s="2">
        <f>SUMIFS(Transactions!I:I,Transactions!D:D,Accounts!A46,Transactions!A:A,"&lt;01/09/12",Transactions!A:A,"&gt;31/7/12")</f>
        <v>0</v>
      </c>
      <c r="I46" s="2">
        <f>SUMIFS(Transactions!I:I,Transactions!D:D,Accounts!A46,Transactions!A:A,"&lt;01/10/12",Transactions!A:A,"&gt;31/8/12")</f>
        <v>0</v>
      </c>
      <c r="J46" s="2">
        <f>SUMIFS(Transactions!I:I,Transactions!D:D,Accounts!A46,Transactions!A:A,"&lt;01/11/12",Transactions!A:A,"&gt;30/9/12")</f>
        <v>0</v>
      </c>
      <c r="K46" s="2">
        <f>SUMIFS(Transactions!I:I,Transactions!D:D,Accounts!A46,Transactions!A:A,"&lt;01/12/12",Transactions!A:A,"&gt;31/10/12")</f>
        <v>0</v>
      </c>
      <c r="L46" s="2">
        <f>SUMIFS(Transactions!I:I,Transactions!D:D,Accounts!A46,Transactions!A:A,"&lt;01/1/13",Transactions!A:A,"&gt;30/11/12")</f>
        <v>0</v>
      </c>
      <c r="M46" s="2">
        <f>SUMIFS(Transactions!I:I,Transactions!D:D,Accounts!A46,Transactions!A:A,"&lt;01/2/13",Transactions!A:A,"&gt;31/12/12")</f>
        <v>0</v>
      </c>
      <c r="N46" s="2">
        <f>SUMIFS(Transactions!I:I,Transactions!D:D,Accounts!A46,Transactions!A:A,"&lt;01/3/13",Transactions!A:A,"&gt;31/1/13")</f>
        <v>0</v>
      </c>
      <c r="O46" s="2">
        <f>SUMIFS(Transactions!I:I,Transactions!D:D,Accounts!A46,Transactions!A:A,"&lt;01/4/13",Transactions!A:A,"&gt;28/2/13")</f>
        <v>0</v>
      </c>
      <c r="P46" s="2">
        <f>SUMIFS(Transactions!I:I,Transactions!D:D,Accounts!A46,Transactions!A:A,"&lt;01/5/13",Transactions!A:A,"&gt;31/3/13")</f>
        <v>0</v>
      </c>
      <c r="Q46" s="2">
        <f>SUMIFS(Transactions!I:I,Transactions!D:D,Accounts!A46,Transactions!A:A,"&lt;01/6/13",Transactions!A:A,"&gt;30/4/13")</f>
        <v>0</v>
      </c>
      <c r="R46" s="2">
        <f>SUMIFS(Transactions!I:I,Transactions!D:D,Accounts!A46,Transactions!A:A,"&lt;01/7/13",Transactions!A:A,"&gt;31/5/13")</f>
        <v>0</v>
      </c>
    </row>
    <row r="47" spans="1:18" x14ac:dyDescent="0.2">
      <c r="B47" s="45" t="s">
        <v>42</v>
      </c>
      <c r="F47" s="11">
        <f t="shared" si="0"/>
        <v>0</v>
      </c>
      <c r="G47" s="2">
        <f>SUMIFS(Transactions!I:I,Transactions!D:D,Accounts!A47,Transactions!A:A,"&lt;01/08/12",Transactions!A:A,"&gt;30/6/12")</f>
        <v>0</v>
      </c>
      <c r="H47" s="2">
        <f>SUMIFS(Transactions!I:I,Transactions!D:D,Accounts!A47,Transactions!A:A,"&lt;01/09/12",Transactions!A:A,"&gt;31/7/12")</f>
        <v>0</v>
      </c>
      <c r="I47" s="2">
        <f>SUMIFS(Transactions!I:I,Transactions!D:D,Accounts!A47,Transactions!A:A,"&lt;01/10/12",Transactions!A:A,"&gt;31/8/12")</f>
        <v>0</v>
      </c>
      <c r="J47" s="2">
        <f>SUMIFS(Transactions!I:I,Transactions!D:D,Accounts!A47,Transactions!A:A,"&lt;01/11/12",Transactions!A:A,"&gt;30/9/12")</f>
        <v>0</v>
      </c>
      <c r="K47" s="2">
        <f>SUMIFS(Transactions!I:I,Transactions!D:D,Accounts!A47,Transactions!A:A,"&lt;01/12/12",Transactions!A:A,"&gt;31/10/12")</f>
        <v>0</v>
      </c>
      <c r="L47" s="2">
        <f>SUMIFS(Transactions!I:I,Transactions!D:D,Accounts!A47,Transactions!A:A,"&lt;01/1/13",Transactions!A:A,"&gt;30/11/12")</f>
        <v>0</v>
      </c>
      <c r="M47" s="2">
        <f>SUMIFS(Transactions!I:I,Transactions!D:D,Accounts!A47,Transactions!A:A,"&lt;01/2/13",Transactions!A:A,"&gt;31/12/12")</f>
        <v>0</v>
      </c>
      <c r="N47" s="2">
        <f>SUMIFS(Transactions!I:I,Transactions!D:D,Accounts!A47,Transactions!A:A,"&lt;01/3/13",Transactions!A:A,"&gt;31/1/13")</f>
        <v>0</v>
      </c>
      <c r="O47" s="2">
        <f>SUMIFS(Transactions!I:I,Transactions!D:D,Accounts!A47,Transactions!A:A,"&lt;01/4/13",Transactions!A:A,"&gt;28/2/13")</f>
        <v>0</v>
      </c>
      <c r="P47" s="2">
        <f>SUMIFS(Transactions!I:I,Transactions!D:D,Accounts!A47,Transactions!A:A,"&lt;01/5/13",Transactions!A:A,"&gt;31/3/13")</f>
        <v>0</v>
      </c>
      <c r="Q47" s="2">
        <f>SUMIFS(Transactions!I:I,Transactions!D:D,Accounts!A47,Transactions!A:A,"&lt;01/6/13",Transactions!A:A,"&gt;30/4/13")</f>
        <v>0</v>
      </c>
      <c r="R47" s="2">
        <f>SUMIFS(Transactions!I:I,Transactions!D:D,Accounts!A47,Transactions!A:A,"&lt;01/7/13",Transactions!A:A,"&gt;31/5/13")</f>
        <v>0</v>
      </c>
    </row>
    <row r="48" spans="1:18" x14ac:dyDescent="0.2">
      <c r="A48" s="76">
        <v>410</v>
      </c>
      <c r="B48" s="45" t="s">
        <v>83</v>
      </c>
      <c r="F48" s="11">
        <f t="shared" si="0"/>
        <v>0</v>
      </c>
      <c r="G48" s="2">
        <f>SUMIFS(Transactions!I:I,Transactions!D:D,Accounts!A48,Transactions!A:A,"&lt;01/08/12",Transactions!A:A,"&gt;30/6/12")</f>
        <v>0</v>
      </c>
      <c r="H48" s="2">
        <f>SUMIFS(Transactions!I:I,Transactions!D:D,Accounts!A48,Transactions!A:A,"&lt;01/09/12",Transactions!A:A,"&gt;31/7/12")</f>
        <v>0</v>
      </c>
      <c r="I48" s="2">
        <f>SUMIFS(Transactions!I:I,Transactions!D:D,Accounts!A48,Transactions!A:A,"&lt;01/10/12",Transactions!A:A,"&gt;31/8/12")</f>
        <v>0</v>
      </c>
      <c r="J48" s="2">
        <f>SUMIFS(Transactions!I:I,Transactions!D:D,Accounts!A48,Transactions!A:A,"&lt;01/11/12",Transactions!A:A,"&gt;30/9/12")</f>
        <v>0</v>
      </c>
      <c r="K48" s="2">
        <f>SUMIFS(Transactions!I:I,Transactions!D:D,Accounts!A48,Transactions!A:A,"&lt;01/12/12",Transactions!A:A,"&gt;31/10/12")</f>
        <v>0</v>
      </c>
      <c r="L48" s="2">
        <f>SUMIFS(Transactions!I:I,Transactions!D:D,Accounts!A48,Transactions!A:A,"&lt;01/1/13",Transactions!A:A,"&gt;30/11/12")</f>
        <v>0</v>
      </c>
      <c r="M48" s="2">
        <f>SUMIFS(Transactions!I:I,Transactions!D:D,Accounts!A48,Transactions!A:A,"&lt;01/2/13",Transactions!A:A,"&gt;31/12/12")</f>
        <v>0</v>
      </c>
      <c r="N48" s="2">
        <f>SUMIFS(Transactions!I:I,Transactions!D:D,Accounts!A48,Transactions!A:A,"&lt;01/3/13",Transactions!A:A,"&gt;31/1/13")</f>
        <v>0</v>
      </c>
      <c r="O48" s="2">
        <f>SUMIFS(Transactions!I:I,Transactions!D:D,Accounts!A48,Transactions!A:A,"&lt;01/4/13",Transactions!A:A,"&gt;28/2/13")</f>
        <v>0</v>
      </c>
      <c r="P48" s="2">
        <f>SUMIFS(Transactions!I:I,Transactions!D:D,Accounts!A48,Transactions!A:A,"&lt;01/5/13",Transactions!A:A,"&gt;31/3/13")</f>
        <v>0</v>
      </c>
      <c r="Q48" s="2">
        <f>SUMIFS(Transactions!I:I,Transactions!D:D,Accounts!A48,Transactions!A:A,"&lt;01/6/13",Transactions!A:A,"&gt;30/4/13")</f>
        <v>0</v>
      </c>
      <c r="R48" s="2">
        <f>SUMIFS(Transactions!I:I,Transactions!D:D,Accounts!A48,Transactions!A:A,"&lt;01/7/13",Transactions!A:A,"&gt;31/5/13")</f>
        <v>0</v>
      </c>
    </row>
    <row r="49" spans="1:18" x14ac:dyDescent="0.2">
      <c r="A49" s="76">
        <v>411</v>
      </c>
      <c r="B49" s="5" t="s">
        <v>87</v>
      </c>
      <c r="C49" s="5" t="s">
        <v>13</v>
      </c>
      <c r="D49" s="5" t="b">
        <v>0</v>
      </c>
      <c r="E49" s="46"/>
      <c r="F49" s="11">
        <f t="shared" si="0"/>
        <v>0</v>
      </c>
      <c r="G49" s="2">
        <f>SUMIFS(Transactions!I:I,Transactions!D:D,Accounts!A49,Transactions!A:A,"&lt;01/08/12",Transactions!A:A,"&gt;30/6/12")</f>
        <v>0</v>
      </c>
      <c r="H49" s="2">
        <f>SUMIFS(Transactions!I:I,Transactions!D:D,Accounts!A49,Transactions!A:A,"&lt;01/09/12",Transactions!A:A,"&gt;31/7/12")</f>
        <v>0</v>
      </c>
      <c r="I49" s="2">
        <f>SUMIFS(Transactions!I:I,Transactions!D:D,Accounts!A49,Transactions!A:A,"&lt;01/10/12",Transactions!A:A,"&gt;31/8/12")</f>
        <v>0</v>
      </c>
      <c r="J49" s="2">
        <f>SUMIFS(Transactions!I:I,Transactions!D:D,Accounts!A49,Transactions!A:A,"&lt;01/11/12",Transactions!A:A,"&gt;30/9/12")</f>
        <v>0</v>
      </c>
      <c r="K49" s="2">
        <f>SUMIFS(Transactions!I:I,Transactions!D:D,Accounts!A49,Transactions!A:A,"&lt;01/12/12",Transactions!A:A,"&gt;31/10/12")</f>
        <v>0</v>
      </c>
      <c r="L49" s="2">
        <f>SUMIFS(Transactions!I:I,Transactions!D:D,Accounts!A49,Transactions!A:A,"&lt;01/1/13",Transactions!A:A,"&gt;30/11/12")</f>
        <v>0</v>
      </c>
      <c r="M49" s="2">
        <f>SUMIFS(Transactions!I:I,Transactions!D:D,Accounts!A49,Transactions!A:A,"&lt;01/2/13",Transactions!A:A,"&gt;31/12/12")</f>
        <v>0</v>
      </c>
      <c r="N49" s="2">
        <f>SUMIFS(Transactions!I:I,Transactions!D:D,Accounts!A49,Transactions!A:A,"&lt;01/3/13",Transactions!A:A,"&gt;31/1/13")</f>
        <v>0</v>
      </c>
      <c r="O49" s="2">
        <f>SUMIFS(Transactions!I:I,Transactions!D:D,Accounts!A49,Transactions!A:A,"&lt;01/4/13",Transactions!A:A,"&gt;28/2/13")</f>
        <v>0</v>
      </c>
      <c r="P49" s="2">
        <f>SUMIFS(Transactions!I:I,Transactions!D:D,Accounts!A49,Transactions!A:A,"&lt;01/5/13",Transactions!A:A,"&gt;31/3/13")</f>
        <v>0</v>
      </c>
      <c r="Q49" s="2">
        <f>SUMIFS(Transactions!I:I,Transactions!D:D,Accounts!A49,Transactions!A:A,"&lt;01/6/13",Transactions!A:A,"&gt;30/4/13")</f>
        <v>0</v>
      </c>
      <c r="R49" s="2">
        <f>SUMIFS(Transactions!I:I,Transactions!D:D,Accounts!A49,Transactions!A:A,"&lt;01/7/13",Transactions!A:A,"&gt;31/5/13")</f>
        <v>0</v>
      </c>
    </row>
    <row r="50" spans="1:18" x14ac:dyDescent="0.2">
      <c r="A50" s="76">
        <v>412</v>
      </c>
      <c r="B50" s="5" t="s">
        <v>88</v>
      </c>
      <c r="C50" s="5" t="s">
        <v>13</v>
      </c>
      <c r="D50" s="5" t="b">
        <v>1</v>
      </c>
      <c r="F50" s="11">
        <f t="shared" si="0"/>
        <v>0</v>
      </c>
      <c r="G50" s="2">
        <f>SUMIFS(Transactions!I:I,Transactions!D:D,Accounts!A50,Transactions!A:A,"&lt;01/08/12",Transactions!A:A,"&gt;30/6/12")</f>
        <v>0</v>
      </c>
      <c r="H50" s="2">
        <f>SUMIFS(Transactions!I:I,Transactions!D:D,Accounts!A50,Transactions!A:A,"&lt;01/09/12",Transactions!A:A,"&gt;31/7/12")</f>
        <v>0</v>
      </c>
      <c r="I50" s="2">
        <f>SUMIFS(Transactions!I:I,Transactions!D:D,Accounts!A50,Transactions!A:A,"&lt;01/10/12",Transactions!A:A,"&gt;31/8/12")</f>
        <v>0</v>
      </c>
      <c r="J50" s="2">
        <f>SUMIFS(Transactions!I:I,Transactions!D:D,Accounts!A50,Transactions!A:A,"&lt;01/11/12",Transactions!A:A,"&gt;30/9/12")</f>
        <v>0</v>
      </c>
      <c r="K50" s="2">
        <f>SUMIFS(Transactions!I:I,Transactions!D:D,Accounts!A50,Transactions!A:A,"&lt;01/12/12",Transactions!A:A,"&gt;31/10/12")</f>
        <v>0</v>
      </c>
      <c r="L50" s="2">
        <f>SUMIFS(Transactions!I:I,Transactions!D:D,Accounts!A50,Transactions!A:A,"&lt;01/1/13",Transactions!A:A,"&gt;30/11/12")</f>
        <v>0</v>
      </c>
      <c r="M50" s="2">
        <f>SUMIFS(Transactions!I:I,Transactions!D:D,Accounts!A50,Transactions!A:A,"&lt;01/2/13",Transactions!A:A,"&gt;31/12/12")</f>
        <v>0</v>
      </c>
      <c r="N50" s="2">
        <f>SUMIFS(Transactions!I:I,Transactions!D:D,Accounts!A50,Transactions!A:A,"&lt;01/3/13",Transactions!A:A,"&gt;31/1/13")</f>
        <v>0</v>
      </c>
      <c r="O50" s="2">
        <f>SUMIFS(Transactions!I:I,Transactions!D:D,Accounts!A50,Transactions!A:A,"&lt;01/4/13",Transactions!A:A,"&gt;28/2/13")</f>
        <v>0</v>
      </c>
      <c r="P50" s="2">
        <f>SUMIFS(Transactions!I:I,Transactions!D:D,Accounts!A50,Transactions!A:A,"&lt;01/5/13",Transactions!A:A,"&gt;31/3/13")</f>
        <v>0</v>
      </c>
      <c r="Q50" s="2">
        <f>SUMIFS(Transactions!I:I,Transactions!D:D,Accounts!A50,Transactions!A:A,"&lt;01/6/13",Transactions!A:A,"&gt;30/4/13")</f>
        <v>0</v>
      </c>
      <c r="R50" s="2">
        <f>SUMIFS(Transactions!I:I,Transactions!D:D,Accounts!A50,Transactions!A:A,"&lt;01/7/13",Transactions!A:A,"&gt;31/5/13")</f>
        <v>0</v>
      </c>
    </row>
    <row r="51" spans="1:18" x14ac:dyDescent="0.2">
      <c r="A51" s="76">
        <v>413</v>
      </c>
      <c r="B51" s="5" t="s">
        <v>89</v>
      </c>
      <c r="C51" s="5" t="s">
        <v>13</v>
      </c>
      <c r="D51" s="5" t="b">
        <v>1</v>
      </c>
      <c r="F51" s="11">
        <f t="shared" si="0"/>
        <v>0</v>
      </c>
      <c r="G51" s="2">
        <f>SUMIFS(Transactions!I:I,Transactions!D:D,Accounts!A51,Transactions!A:A,"&lt;01/08/12",Transactions!A:A,"&gt;30/6/12")</f>
        <v>0</v>
      </c>
      <c r="H51" s="2">
        <f>SUMIFS(Transactions!I:I,Transactions!D:D,Accounts!A51,Transactions!A:A,"&lt;01/09/12",Transactions!A:A,"&gt;31/7/12")</f>
        <v>0</v>
      </c>
      <c r="I51" s="2">
        <f>SUMIFS(Transactions!I:I,Transactions!D:D,Accounts!A51,Transactions!A:A,"&lt;01/10/12",Transactions!A:A,"&gt;31/8/12")</f>
        <v>0</v>
      </c>
      <c r="J51" s="2">
        <f>SUMIFS(Transactions!I:I,Transactions!D:D,Accounts!A51,Transactions!A:A,"&lt;01/11/12",Transactions!A:A,"&gt;30/9/12")</f>
        <v>0</v>
      </c>
      <c r="K51" s="2">
        <f>SUMIFS(Transactions!I:I,Transactions!D:D,Accounts!A51,Transactions!A:A,"&lt;01/12/12",Transactions!A:A,"&gt;31/10/12")</f>
        <v>0</v>
      </c>
      <c r="L51" s="2">
        <f>SUMIFS(Transactions!I:I,Transactions!D:D,Accounts!A51,Transactions!A:A,"&lt;01/1/13",Transactions!A:A,"&gt;30/11/12")</f>
        <v>0</v>
      </c>
      <c r="M51" s="2">
        <f>SUMIFS(Transactions!I:I,Transactions!D:D,Accounts!A51,Transactions!A:A,"&lt;01/2/13",Transactions!A:A,"&gt;31/12/12")</f>
        <v>0</v>
      </c>
      <c r="N51" s="2">
        <f>SUMIFS(Transactions!I:I,Transactions!D:D,Accounts!A51,Transactions!A:A,"&lt;01/3/13",Transactions!A:A,"&gt;31/1/13")</f>
        <v>0</v>
      </c>
      <c r="O51" s="2">
        <f>SUMIFS(Transactions!I:I,Transactions!D:D,Accounts!A51,Transactions!A:A,"&lt;01/4/13",Transactions!A:A,"&gt;28/2/13")</f>
        <v>0</v>
      </c>
      <c r="P51" s="2">
        <f>SUMIFS(Transactions!I:I,Transactions!D:D,Accounts!A51,Transactions!A:A,"&lt;01/5/13",Transactions!A:A,"&gt;31/3/13")</f>
        <v>0</v>
      </c>
      <c r="Q51" s="2">
        <f>SUMIFS(Transactions!I:I,Transactions!D:D,Accounts!A51,Transactions!A:A,"&lt;01/6/13",Transactions!A:A,"&gt;30/4/13")</f>
        <v>0</v>
      </c>
      <c r="R51" s="2">
        <f>SUMIFS(Transactions!I:I,Transactions!D:D,Accounts!A51,Transactions!A:A,"&lt;01/7/13",Transactions!A:A,"&gt;31/5/13")</f>
        <v>0</v>
      </c>
    </row>
    <row r="52" spans="1:18" x14ac:dyDescent="0.2">
      <c r="A52" s="76">
        <v>414</v>
      </c>
      <c r="B52" s="5" t="s">
        <v>90</v>
      </c>
      <c r="C52" s="5" t="s">
        <v>13</v>
      </c>
      <c r="D52" s="5" t="b">
        <v>1</v>
      </c>
      <c r="F52" s="11">
        <f t="shared" si="0"/>
        <v>0</v>
      </c>
      <c r="G52" s="2">
        <f>SUMIFS(Transactions!I:I,Transactions!D:D,Accounts!A52,Transactions!A:A,"&lt;01/08/12",Transactions!A:A,"&gt;30/6/12")</f>
        <v>0</v>
      </c>
      <c r="H52" s="2">
        <f>SUMIFS(Transactions!I:I,Transactions!D:D,Accounts!A52,Transactions!A:A,"&lt;01/09/12",Transactions!A:A,"&gt;31/7/12")</f>
        <v>0</v>
      </c>
      <c r="I52" s="2">
        <f>SUMIFS(Transactions!I:I,Transactions!D:D,Accounts!A52,Transactions!A:A,"&lt;01/10/12",Transactions!A:A,"&gt;31/8/12")</f>
        <v>0</v>
      </c>
      <c r="J52" s="2">
        <f>SUMIFS(Transactions!I:I,Transactions!D:D,Accounts!A52,Transactions!A:A,"&lt;01/11/12",Transactions!A:A,"&gt;30/9/12")</f>
        <v>0</v>
      </c>
      <c r="K52" s="2">
        <f>SUMIFS(Transactions!I:I,Transactions!D:D,Accounts!A52,Transactions!A:A,"&lt;01/12/12",Transactions!A:A,"&gt;31/10/12")</f>
        <v>0</v>
      </c>
      <c r="L52" s="2">
        <f>SUMIFS(Transactions!I:I,Transactions!D:D,Accounts!A52,Transactions!A:A,"&lt;01/1/13",Transactions!A:A,"&gt;30/11/12")</f>
        <v>0</v>
      </c>
      <c r="M52" s="2">
        <f>SUMIFS(Transactions!I:I,Transactions!D:D,Accounts!A52,Transactions!A:A,"&lt;01/2/13",Transactions!A:A,"&gt;31/12/12")</f>
        <v>0</v>
      </c>
      <c r="N52" s="2">
        <f>SUMIFS(Transactions!I:I,Transactions!D:D,Accounts!A52,Transactions!A:A,"&lt;01/3/13",Transactions!A:A,"&gt;31/1/13")</f>
        <v>0</v>
      </c>
      <c r="O52" s="2">
        <f>SUMIFS(Transactions!I:I,Transactions!D:D,Accounts!A52,Transactions!A:A,"&lt;01/4/13",Transactions!A:A,"&gt;28/2/13")</f>
        <v>0</v>
      </c>
      <c r="P52" s="2">
        <f>SUMIFS(Transactions!I:I,Transactions!D:D,Accounts!A52,Transactions!A:A,"&lt;01/5/13",Transactions!A:A,"&gt;31/3/13")</f>
        <v>0</v>
      </c>
      <c r="Q52" s="2">
        <f>SUMIFS(Transactions!I:I,Transactions!D:D,Accounts!A52,Transactions!A:A,"&lt;01/6/13",Transactions!A:A,"&gt;30/4/13")</f>
        <v>0</v>
      </c>
      <c r="R52" s="2">
        <f>SUMIFS(Transactions!I:I,Transactions!D:D,Accounts!A52,Transactions!A:A,"&lt;01/7/13",Transactions!A:A,"&gt;31/5/13")</f>
        <v>0</v>
      </c>
    </row>
    <row r="53" spans="1:18" x14ac:dyDescent="0.2">
      <c r="A53" s="76">
        <v>415</v>
      </c>
      <c r="B53" s="5" t="s">
        <v>91</v>
      </c>
      <c r="C53" s="5" t="s">
        <v>13</v>
      </c>
      <c r="D53" s="5" t="b">
        <v>0</v>
      </c>
      <c r="F53" s="11">
        <f t="shared" si="0"/>
        <v>0</v>
      </c>
      <c r="G53" s="2">
        <f>SUMIFS(Transactions!I:I,Transactions!D:D,Accounts!A53,Transactions!A:A,"&lt;01/08/12",Transactions!A:A,"&gt;30/6/12")</f>
        <v>0</v>
      </c>
      <c r="H53" s="2">
        <f>SUMIFS(Transactions!I:I,Transactions!D:D,Accounts!A53,Transactions!A:A,"&lt;01/09/12",Transactions!A:A,"&gt;31/7/12")</f>
        <v>0</v>
      </c>
      <c r="I53" s="2">
        <f>SUMIFS(Transactions!I:I,Transactions!D:D,Accounts!A53,Transactions!A:A,"&lt;01/10/12",Transactions!A:A,"&gt;31/8/12")</f>
        <v>0</v>
      </c>
      <c r="J53" s="2">
        <f>SUMIFS(Transactions!I:I,Transactions!D:D,Accounts!A53,Transactions!A:A,"&lt;01/11/12",Transactions!A:A,"&gt;30/9/12")</f>
        <v>0</v>
      </c>
      <c r="K53" s="2">
        <f>SUMIFS(Transactions!I:I,Transactions!D:D,Accounts!A53,Transactions!A:A,"&lt;01/12/12",Transactions!A:A,"&gt;31/10/12")</f>
        <v>0</v>
      </c>
      <c r="L53" s="2">
        <f>SUMIFS(Transactions!I:I,Transactions!D:D,Accounts!A53,Transactions!A:A,"&lt;01/1/13",Transactions!A:A,"&gt;30/11/12")</f>
        <v>0</v>
      </c>
      <c r="M53" s="2">
        <f>SUMIFS(Transactions!I:I,Transactions!D:D,Accounts!A53,Transactions!A:A,"&lt;01/2/13",Transactions!A:A,"&gt;31/12/12")</f>
        <v>0</v>
      </c>
      <c r="N53" s="2">
        <f>SUMIFS(Transactions!I:I,Transactions!D:D,Accounts!A53,Transactions!A:A,"&lt;01/3/13",Transactions!A:A,"&gt;31/1/13")</f>
        <v>0</v>
      </c>
      <c r="O53" s="2">
        <f>SUMIFS(Transactions!I:I,Transactions!D:D,Accounts!A53,Transactions!A:A,"&lt;01/4/13",Transactions!A:A,"&gt;28/2/13")</f>
        <v>0</v>
      </c>
      <c r="P53" s="2">
        <f>SUMIFS(Transactions!I:I,Transactions!D:D,Accounts!A53,Transactions!A:A,"&lt;01/5/13",Transactions!A:A,"&gt;31/3/13")</f>
        <v>0</v>
      </c>
      <c r="Q53" s="2">
        <f>SUMIFS(Transactions!I:I,Transactions!D:D,Accounts!A53,Transactions!A:A,"&lt;01/6/13",Transactions!A:A,"&gt;30/4/13")</f>
        <v>0</v>
      </c>
      <c r="R53" s="2">
        <f>SUMIFS(Transactions!I:I,Transactions!D:D,Accounts!A53,Transactions!A:A,"&lt;01/7/13",Transactions!A:A,"&gt;31/5/13")</f>
        <v>0</v>
      </c>
    </row>
    <row r="54" spans="1:18" x14ac:dyDescent="0.2">
      <c r="A54" s="76">
        <v>416</v>
      </c>
      <c r="C54" s="5" t="s">
        <v>13</v>
      </c>
      <c r="F54" s="11">
        <f t="shared" si="0"/>
        <v>0</v>
      </c>
      <c r="G54" s="2">
        <f>SUMIFS(Transactions!I:I,Transactions!D:D,Accounts!A54,Transactions!A:A,"&lt;01/08/12",Transactions!A:A,"&gt;30/6/12")</f>
        <v>0</v>
      </c>
      <c r="H54" s="2">
        <f>SUMIFS(Transactions!I:I,Transactions!D:D,Accounts!A54,Transactions!A:A,"&lt;01/09/12",Transactions!A:A,"&gt;31/7/12")</f>
        <v>0</v>
      </c>
      <c r="I54" s="2">
        <f>SUMIFS(Transactions!I:I,Transactions!D:D,Accounts!A54,Transactions!A:A,"&lt;01/10/12",Transactions!A:A,"&gt;31/8/12")</f>
        <v>0</v>
      </c>
      <c r="J54" s="2">
        <f>SUMIFS(Transactions!I:I,Transactions!D:D,Accounts!A54,Transactions!A:A,"&lt;01/11/12",Transactions!A:A,"&gt;30/9/12")</f>
        <v>0</v>
      </c>
      <c r="K54" s="2">
        <f>SUMIFS(Transactions!I:I,Transactions!D:D,Accounts!A54,Transactions!A:A,"&lt;01/12/12",Transactions!A:A,"&gt;31/10/12")</f>
        <v>0</v>
      </c>
      <c r="L54" s="2">
        <f>SUMIFS(Transactions!I:I,Transactions!D:D,Accounts!A54,Transactions!A:A,"&lt;01/1/13",Transactions!A:A,"&gt;30/11/12")</f>
        <v>0</v>
      </c>
      <c r="M54" s="2">
        <f>SUMIFS(Transactions!I:I,Transactions!D:D,Accounts!A54,Transactions!A:A,"&lt;01/2/13",Transactions!A:A,"&gt;31/12/12")</f>
        <v>0</v>
      </c>
      <c r="N54" s="2">
        <f>SUMIFS(Transactions!I:I,Transactions!D:D,Accounts!A54,Transactions!A:A,"&lt;01/3/13",Transactions!A:A,"&gt;31/1/13")</f>
        <v>0</v>
      </c>
      <c r="O54" s="2">
        <f>SUMIFS(Transactions!I:I,Transactions!D:D,Accounts!A54,Transactions!A:A,"&lt;01/4/13",Transactions!A:A,"&gt;28/2/13")</f>
        <v>0</v>
      </c>
      <c r="P54" s="2">
        <f>SUMIFS(Transactions!I:I,Transactions!D:D,Accounts!A54,Transactions!A:A,"&lt;01/5/13",Transactions!A:A,"&gt;31/3/13")</f>
        <v>0</v>
      </c>
      <c r="Q54" s="2">
        <f>SUMIFS(Transactions!I:I,Transactions!D:D,Accounts!A54,Transactions!A:A,"&lt;01/6/13",Transactions!A:A,"&gt;30/4/13")</f>
        <v>0</v>
      </c>
      <c r="R54" s="2">
        <f>SUMIFS(Transactions!I:I,Transactions!D:D,Accounts!A54,Transactions!A:A,"&lt;01/7/13",Transactions!A:A,"&gt;31/5/13")</f>
        <v>0</v>
      </c>
    </row>
    <row r="55" spans="1:18" x14ac:dyDescent="0.2">
      <c r="A55" s="76">
        <v>417</v>
      </c>
      <c r="C55" s="5" t="s">
        <v>13</v>
      </c>
      <c r="F55" s="11">
        <f t="shared" si="0"/>
        <v>0</v>
      </c>
      <c r="G55" s="2">
        <f>SUMIFS(Transactions!I:I,Transactions!D:D,Accounts!A55,Transactions!A:A,"&lt;01/08/12",Transactions!A:A,"&gt;30/6/12")</f>
        <v>0</v>
      </c>
      <c r="H55" s="2">
        <f>SUMIFS(Transactions!I:I,Transactions!D:D,Accounts!A55,Transactions!A:A,"&lt;01/09/12",Transactions!A:A,"&gt;31/7/12")</f>
        <v>0</v>
      </c>
      <c r="I55" s="2">
        <f>SUMIFS(Transactions!I:I,Transactions!D:D,Accounts!A55,Transactions!A:A,"&lt;01/10/12",Transactions!A:A,"&gt;31/8/12")</f>
        <v>0</v>
      </c>
      <c r="J55" s="2">
        <f>SUMIFS(Transactions!I:I,Transactions!D:D,Accounts!A55,Transactions!A:A,"&lt;01/11/12",Transactions!A:A,"&gt;30/9/12")</f>
        <v>0</v>
      </c>
      <c r="K55" s="2">
        <f>SUMIFS(Transactions!I:I,Transactions!D:D,Accounts!A55,Transactions!A:A,"&lt;01/12/12",Transactions!A:A,"&gt;31/10/12")</f>
        <v>0</v>
      </c>
      <c r="L55" s="2">
        <f>SUMIFS(Transactions!I:I,Transactions!D:D,Accounts!A55,Transactions!A:A,"&lt;01/1/13",Transactions!A:A,"&gt;30/11/12")</f>
        <v>0</v>
      </c>
      <c r="M55" s="2">
        <f>SUMIFS(Transactions!I:I,Transactions!D:D,Accounts!A55,Transactions!A:A,"&lt;01/2/13",Transactions!A:A,"&gt;31/12/12")</f>
        <v>0</v>
      </c>
      <c r="N55" s="2">
        <f>SUMIFS(Transactions!I:I,Transactions!D:D,Accounts!A55,Transactions!A:A,"&lt;01/3/13",Transactions!A:A,"&gt;31/1/13")</f>
        <v>0</v>
      </c>
      <c r="O55" s="2">
        <f>SUMIFS(Transactions!I:I,Transactions!D:D,Accounts!A55,Transactions!A:A,"&lt;01/4/13",Transactions!A:A,"&gt;28/2/13")</f>
        <v>0</v>
      </c>
      <c r="P55" s="2">
        <f>SUMIFS(Transactions!I:I,Transactions!D:D,Accounts!A55,Transactions!A:A,"&lt;01/5/13",Transactions!A:A,"&gt;31/3/13")</f>
        <v>0</v>
      </c>
      <c r="Q55" s="2">
        <f>SUMIFS(Transactions!I:I,Transactions!D:D,Accounts!A55,Transactions!A:A,"&lt;01/6/13",Transactions!A:A,"&gt;30/4/13")</f>
        <v>0</v>
      </c>
      <c r="R55" s="2">
        <f>SUMIFS(Transactions!I:I,Transactions!D:D,Accounts!A55,Transactions!A:A,"&lt;01/7/13",Transactions!A:A,"&gt;31/5/13")</f>
        <v>0</v>
      </c>
    </row>
    <row r="56" spans="1:18" x14ac:dyDescent="0.2">
      <c r="A56" s="76">
        <v>418</v>
      </c>
      <c r="C56" s="5" t="s">
        <v>13</v>
      </c>
      <c r="F56" s="11">
        <f t="shared" si="0"/>
        <v>0</v>
      </c>
      <c r="G56" s="2">
        <f>SUMIFS(Transactions!I:I,Transactions!D:D,Accounts!A56,Transactions!A:A,"&lt;01/08/12",Transactions!A:A,"&gt;30/6/12")</f>
        <v>0</v>
      </c>
      <c r="H56" s="2">
        <f>SUMIFS(Transactions!I:I,Transactions!D:D,Accounts!A56,Transactions!A:A,"&lt;01/09/12",Transactions!A:A,"&gt;31/7/12")</f>
        <v>0</v>
      </c>
      <c r="I56" s="2">
        <f>SUMIFS(Transactions!I:I,Transactions!D:D,Accounts!A56,Transactions!A:A,"&lt;01/10/12",Transactions!A:A,"&gt;31/8/12")</f>
        <v>0</v>
      </c>
      <c r="J56" s="2">
        <f>SUMIFS(Transactions!I:I,Transactions!D:D,Accounts!A56,Transactions!A:A,"&lt;01/11/12",Transactions!A:A,"&gt;30/9/12")</f>
        <v>0</v>
      </c>
      <c r="K56" s="2">
        <f>SUMIFS(Transactions!I:I,Transactions!D:D,Accounts!A56,Transactions!A:A,"&lt;01/12/12",Transactions!A:A,"&gt;31/10/12")</f>
        <v>0</v>
      </c>
      <c r="L56" s="2">
        <f>SUMIFS(Transactions!I:I,Transactions!D:D,Accounts!A56,Transactions!A:A,"&lt;01/1/13",Transactions!A:A,"&gt;30/11/12")</f>
        <v>0</v>
      </c>
      <c r="M56" s="2">
        <f>SUMIFS(Transactions!I:I,Transactions!D:D,Accounts!A56,Transactions!A:A,"&lt;01/2/13",Transactions!A:A,"&gt;31/12/12")</f>
        <v>0</v>
      </c>
      <c r="N56" s="2">
        <f>SUMIFS(Transactions!I:I,Transactions!D:D,Accounts!A56,Transactions!A:A,"&lt;01/3/13",Transactions!A:A,"&gt;31/1/13")</f>
        <v>0</v>
      </c>
      <c r="O56" s="2">
        <f>SUMIFS(Transactions!I:I,Transactions!D:D,Accounts!A56,Transactions!A:A,"&lt;01/4/13",Transactions!A:A,"&gt;28/2/13")</f>
        <v>0</v>
      </c>
      <c r="P56" s="2">
        <f>SUMIFS(Transactions!I:I,Transactions!D:D,Accounts!A56,Transactions!A:A,"&lt;01/5/13",Transactions!A:A,"&gt;31/3/13")</f>
        <v>0</v>
      </c>
      <c r="Q56" s="2">
        <f>SUMIFS(Transactions!I:I,Transactions!D:D,Accounts!A56,Transactions!A:A,"&lt;01/6/13",Transactions!A:A,"&gt;30/4/13")</f>
        <v>0</v>
      </c>
      <c r="R56" s="2">
        <f>SUMIFS(Transactions!I:I,Transactions!D:D,Accounts!A56,Transactions!A:A,"&lt;01/7/13",Transactions!A:A,"&gt;31/5/13")</f>
        <v>0</v>
      </c>
    </row>
    <row r="57" spans="1:18" x14ac:dyDescent="0.2">
      <c r="A57" s="76">
        <v>419</v>
      </c>
      <c r="C57" s="5" t="s">
        <v>13</v>
      </c>
      <c r="F57" s="11">
        <f t="shared" si="0"/>
        <v>0</v>
      </c>
      <c r="G57" s="2">
        <f>SUMIFS(Transactions!I:I,Transactions!D:D,Accounts!A57,Transactions!A:A,"&lt;01/08/12",Transactions!A:A,"&gt;30/6/12")</f>
        <v>0</v>
      </c>
      <c r="H57" s="2">
        <f>SUMIFS(Transactions!I:I,Transactions!D:D,Accounts!A57,Transactions!A:A,"&lt;01/09/12",Transactions!A:A,"&gt;31/7/12")</f>
        <v>0</v>
      </c>
      <c r="I57" s="2">
        <f>SUMIFS(Transactions!I:I,Transactions!D:D,Accounts!A57,Transactions!A:A,"&lt;01/10/12",Transactions!A:A,"&gt;31/8/12")</f>
        <v>0</v>
      </c>
      <c r="J57" s="2">
        <f>SUMIFS(Transactions!I:I,Transactions!D:D,Accounts!A57,Transactions!A:A,"&lt;01/11/12",Transactions!A:A,"&gt;30/9/12")</f>
        <v>0</v>
      </c>
      <c r="K57" s="2">
        <f>SUMIFS(Transactions!I:I,Transactions!D:D,Accounts!A57,Transactions!A:A,"&lt;01/12/12",Transactions!A:A,"&gt;31/10/12")</f>
        <v>0</v>
      </c>
      <c r="L57" s="2">
        <f>SUMIFS(Transactions!I:I,Transactions!D:D,Accounts!A57,Transactions!A:A,"&lt;01/1/13",Transactions!A:A,"&gt;30/11/12")</f>
        <v>0</v>
      </c>
      <c r="M57" s="2">
        <f>SUMIFS(Transactions!I:I,Transactions!D:D,Accounts!A57,Transactions!A:A,"&lt;01/2/13",Transactions!A:A,"&gt;31/12/12")</f>
        <v>0</v>
      </c>
      <c r="N57" s="2">
        <f>SUMIFS(Transactions!I:I,Transactions!D:D,Accounts!A57,Transactions!A:A,"&lt;01/3/13",Transactions!A:A,"&gt;31/1/13")</f>
        <v>0</v>
      </c>
      <c r="O57" s="2">
        <f>SUMIFS(Transactions!I:I,Transactions!D:D,Accounts!A57,Transactions!A:A,"&lt;01/4/13",Transactions!A:A,"&gt;28/2/13")</f>
        <v>0</v>
      </c>
      <c r="P57" s="2">
        <f>SUMIFS(Transactions!I:I,Transactions!D:D,Accounts!A57,Transactions!A:A,"&lt;01/5/13",Transactions!A:A,"&gt;31/3/13")</f>
        <v>0</v>
      </c>
      <c r="Q57" s="2">
        <f>SUMIFS(Transactions!I:I,Transactions!D:D,Accounts!A57,Transactions!A:A,"&lt;01/6/13",Transactions!A:A,"&gt;30/4/13")</f>
        <v>0</v>
      </c>
      <c r="R57" s="2">
        <f>SUMIFS(Transactions!I:I,Transactions!D:D,Accounts!A57,Transactions!A:A,"&lt;01/7/13",Transactions!A:A,"&gt;31/5/13")</f>
        <v>0</v>
      </c>
    </row>
    <row r="58" spans="1:18" x14ac:dyDescent="0.2">
      <c r="A58" s="76">
        <v>420</v>
      </c>
      <c r="C58" s="5" t="s">
        <v>13</v>
      </c>
      <c r="F58" s="11">
        <f t="shared" si="0"/>
        <v>0</v>
      </c>
      <c r="G58" s="2">
        <f>SUMIFS(Transactions!I:I,Transactions!D:D,Accounts!A58,Transactions!A:A,"&lt;01/08/12",Transactions!A:A,"&gt;30/6/12")</f>
        <v>0</v>
      </c>
      <c r="H58" s="2">
        <f>SUMIFS(Transactions!I:I,Transactions!D:D,Accounts!A58,Transactions!A:A,"&lt;01/09/12",Transactions!A:A,"&gt;31/7/12")</f>
        <v>0</v>
      </c>
      <c r="I58" s="2">
        <f>SUMIFS(Transactions!I:I,Transactions!D:D,Accounts!A58,Transactions!A:A,"&lt;01/10/12",Transactions!A:A,"&gt;31/8/12")</f>
        <v>0</v>
      </c>
      <c r="J58" s="2">
        <f>SUMIFS(Transactions!I:I,Transactions!D:D,Accounts!A58,Transactions!A:A,"&lt;01/11/12",Transactions!A:A,"&gt;30/9/12")</f>
        <v>0</v>
      </c>
      <c r="K58" s="2">
        <f>SUMIFS(Transactions!I:I,Transactions!D:D,Accounts!A58,Transactions!A:A,"&lt;01/12/12",Transactions!A:A,"&gt;31/10/12")</f>
        <v>0</v>
      </c>
      <c r="L58" s="2">
        <f>SUMIFS(Transactions!I:I,Transactions!D:D,Accounts!A58,Transactions!A:A,"&lt;01/1/13",Transactions!A:A,"&gt;30/11/12")</f>
        <v>0</v>
      </c>
      <c r="M58" s="2">
        <f>SUMIFS(Transactions!I:I,Transactions!D:D,Accounts!A58,Transactions!A:A,"&lt;01/2/13",Transactions!A:A,"&gt;31/12/12")</f>
        <v>0</v>
      </c>
      <c r="N58" s="2">
        <f>SUMIFS(Transactions!I:I,Transactions!D:D,Accounts!A58,Transactions!A:A,"&lt;01/3/13",Transactions!A:A,"&gt;31/1/13")</f>
        <v>0</v>
      </c>
      <c r="O58" s="2">
        <f>SUMIFS(Transactions!I:I,Transactions!D:D,Accounts!A58,Transactions!A:A,"&lt;01/4/13",Transactions!A:A,"&gt;28/2/13")</f>
        <v>0</v>
      </c>
      <c r="P58" s="2">
        <f>SUMIFS(Transactions!I:I,Transactions!D:D,Accounts!A58,Transactions!A:A,"&lt;01/5/13",Transactions!A:A,"&gt;31/3/13")</f>
        <v>0</v>
      </c>
      <c r="Q58" s="2">
        <f>SUMIFS(Transactions!I:I,Transactions!D:D,Accounts!A58,Transactions!A:A,"&lt;01/6/13",Transactions!A:A,"&gt;30/4/13")</f>
        <v>0</v>
      </c>
      <c r="R58" s="2">
        <f>SUMIFS(Transactions!I:I,Transactions!D:D,Accounts!A58,Transactions!A:A,"&lt;01/7/13",Transactions!A:A,"&gt;31/5/13")</f>
        <v>0</v>
      </c>
    </row>
    <row r="59" spans="1:18" x14ac:dyDescent="0.2">
      <c r="A59" s="76">
        <v>421</v>
      </c>
      <c r="C59" s="5" t="s">
        <v>13</v>
      </c>
      <c r="F59" s="11">
        <f t="shared" si="0"/>
        <v>0</v>
      </c>
      <c r="G59" s="2">
        <f>SUMIFS(Transactions!I:I,Transactions!D:D,Accounts!A59,Transactions!A:A,"&lt;01/08/12",Transactions!A:A,"&gt;30/6/12")</f>
        <v>0</v>
      </c>
      <c r="H59" s="2">
        <f>SUMIFS(Transactions!I:I,Transactions!D:D,Accounts!A59,Transactions!A:A,"&lt;01/09/12",Transactions!A:A,"&gt;31/7/12")</f>
        <v>0</v>
      </c>
      <c r="I59" s="2">
        <f>SUMIFS(Transactions!I:I,Transactions!D:D,Accounts!A59,Transactions!A:A,"&lt;01/10/12",Transactions!A:A,"&gt;31/8/12")</f>
        <v>0</v>
      </c>
      <c r="J59" s="2">
        <f>SUMIFS(Transactions!I:I,Transactions!D:D,Accounts!A59,Transactions!A:A,"&lt;01/11/12",Transactions!A:A,"&gt;30/9/12")</f>
        <v>0</v>
      </c>
      <c r="K59" s="2">
        <f>SUMIFS(Transactions!I:I,Transactions!D:D,Accounts!A59,Transactions!A:A,"&lt;01/12/12",Transactions!A:A,"&gt;31/10/12")</f>
        <v>0</v>
      </c>
      <c r="L59" s="2">
        <f>SUMIFS(Transactions!I:I,Transactions!D:D,Accounts!A59,Transactions!A:A,"&lt;01/1/13",Transactions!A:A,"&gt;30/11/12")</f>
        <v>0</v>
      </c>
      <c r="M59" s="2">
        <f>SUMIFS(Transactions!I:I,Transactions!D:D,Accounts!A59,Transactions!A:A,"&lt;01/2/13",Transactions!A:A,"&gt;31/12/12")</f>
        <v>0</v>
      </c>
      <c r="N59" s="2">
        <f>SUMIFS(Transactions!I:I,Transactions!D:D,Accounts!A59,Transactions!A:A,"&lt;01/3/13",Transactions!A:A,"&gt;31/1/13")</f>
        <v>0</v>
      </c>
      <c r="O59" s="2">
        <f>SUMIFS(Transactions!I:I,Transactions!D:D,Accounts!A59,Transactions!A:A,"&lt;01/4/13",Transactions!A:A,"&gt;28/2/13")</f>
        <v>0</v>
      </c>
      <c r="P59" s="2">
        <f>SUMIFS(Transactions!I:I,Transactions!D:D,Accounts!A59,Transactions!A:A,"&lt;01/5/13",Transactions!A:A,"&gt;31/3/13")</f>
        <v>0</v>
      </c>
      <c r="Q59" s="2">
        <f>SUMIFS(Transactions!I:I,Transactions!D:D,Accounts!A59,Transactions!A:A,"&lt;01/6/13",Transactions!A:A,"&gt;30/4/13")</f>
        <v>0</v>
      </c>
      <c r="R59" s="2">
        <f>SUMIFS(Transactions!I:I,Transactions!D:D,Accounts!A59,Transactions!A:A,"&lt;01/7/13",Transactions!A:A,"&gt;31/5/13")</f>
        <v>0</v>
      </c>
    </row>
    <row r="60" spans="1:18" x14ac:dyDescent="0.2">
      <c r="A60" s="76">
        <v>422</v>
      </c>
      <c r="C60" s="5" t="s">
        <v>13</v>
      </c>
      <c r="F60" s="11">
        <f t="shared" si="0"/>
        <v>0</v>
      </c>
      <c r="G60" s="2">
        <f>SUMIFS(Transactions!I:I,Transactions!D:D,Accounts!A60,Transactions!A:A,"&lt;01/08/12",Transactions!A:A,"&gt;30/6/12")</f>
        <v>0</v>
      </c>
      <c r="H60" s="2">
        <f>SUMIFS(Transactions!I:I,Transactions!D:D,Accounts!A60,Transactions!A:A,"&lt;01/09/12",Transactions!A:A,"&gt;31/7/12")</f>
        <v>0</v>
      </c>
      <c r="I60" s="2">
        <f>SUMIFS(Transactions!I:I,Transactions!D:D,Accounts!A60,Transactions!A:A,"&lt;01/10/12",Transactions!A:A,"&gt;31/8/12")</f>
        <v>0</v>
      </c>
      <c r="J60" s="2">
        <f>SUMIFS(Transactions!I:I,Transactions!D:D,Accounts!A60,Transactions!A:A,"&lt;01/11/12",Transactions!A:A,"&gt;30/9/12")</f>
        <v>0</v>
      </c>
      <c r="K60" s="2">
        <f>SUMIFS(Transactions!I:I,Transactions!D:D,Accounts!A60,Transactions!A:A,"&lt;01/12/12",Transactions!A:A,"&gt;31/10/12")</f>
        <v>0</v>
      </c>
      <c r="L60" s="2">
        <f>SUMIFS(Transactions!I:I,Transactions!D:D,Accounts!A60,Transactions!A:A,"&lt;01/1/13",Transactions!A:A,"&gt;30/11/12")</f>
        <v>0</v>
      </c>
      <c r="M60" s="2">
        <f>SUMIFS(Transactions!I:I,Transactions!D:D,Accounts!A60,Transactions!A:A,"&lt;01/2/13",Transactions!A:A,"&gt;31/12/12")</f>
        <v>0</v>
      </c>
      <c r="N60" s="2">
        <f>SUMIFS(Transactions!I:I,Transactions!D:D,Accounts!A60,Transactions!A:A,"&lt;01/3/13",Transactions!A:A,"&gt;31/1/13")</f>
        <v>0</v>
      </c>
      <c r="O60" s="2">
        <f>SUMIFS(Transactions!I:I,Transactions!D:D,Accounts!A60,Transactions!A:A,"&lt;01/4/13",Transactions!A:A,"&gt;28/2/13")</f>
        <v>0</v>
      </c>
      <c r="P60" s="2">
        <f>SUMIFS(Transactions!I:I,Transactions!D:D,Accounts!A60,Transactions!A:A,"&lt;01/5/13",Transactions!A:A,"&gt;31/3/13")</f>
        <v>0</v>
      </c>
      <c r="Q60" s="2">
        <f>SUMIFS(Transactions!I:I,Transactions!D:D,Accounts!A60,Transactions!A:A,"&lt;01/6/13",Transactions!A:A,"&gt;30/4/13")</f>
        <v>0</v>
      </c>
      <c r="R60" s="2">
        <f>SUMIFS(Transactions!I:I,Transactions!D:D,Accounts!A60,Transactions!A:A,"&lt;01/7/13",Transactions!A:A,"&gt;31/5/13")</f>
        <v>0</v>
      </c>
    </row>
    <row r="61" spans="1:18" x14ac:dyDescent="0.2">
      <c r="A61" s="76">
        <v>423</v>
      </c>
      <c r="C61" s="5" t="s">
        <v>13</v>
      </c>
      <c r="F61" s="11">
        <f t="shared" si="0"/>
        <v>0</v>
      </c>
      <c r="G61" s="2">
        <f>SUMIFS(Transactions!I:I,Transactions!D:D,Accounts!A61,Transactions!A:A,"&lt;01/08/12",Transactions!A:A,"&gt;30/6/12")</f>
        <v>0</v>
      </c>
      <c r="H61" s="2">
        <f>SUMIFS(Transactions!I:I,Transactions!D:D,Accounts!A61,Transactions!A:A,"&lt;01/09/12",Transactions!A:A,"&gt;31/7/12")</f>
        <v>0</v>
      </c>
      <c r="I61" s="2">
        <f>SUMIFS(Transactions!I:I,Transactions!D:D,Accounts!A61,Transactions!A:A,"&lt;01/10/12",Transactions!A:A,"&gt;31/8/12")</f>
        <v>0</v>
      </c>
      <c r="J61" s="2">
        <f>SUMIFS(Transactions!I:I,Transactions!D:D,Accounts!A61,Transactions!A:A,"&lt;01/11/12",Transactions!A:A,"&gt;30/9/12")</f>
        <v>0</v>
      </c>
      <c r="K61" s="2">
        <f>SUMIFS(Transactions!I:I,Transactions!D:D,Accounts!A61,Transactions!A:A,"&lt;01/12/12",Transactions!A:A,"&gt;31/10/12")</f>
        <v>0</v>
      </c>
      <c r="L61" s="2">
        <f>SUMIFS(Transactions!I:I,Transactions!D:D,Accounts!A61,Transactions!A:A,"&lt;01/1/13",Transactions!A:A,"&gt;30/11/12")</f>
        <v>0</v>
      </c>
      <c r="M61" s="2">
        <f>SUMIFS(Transactions!I:I,Transactions!D:D,Accounts!A61,Transactions!A:A,"&lt;01/2/13",Transactions!A:A,"&gt;31/12/12")</f>
        <v>0</v>
      </c>
      <c r="N61" s="2">
        <f>SUMIFS(Transactions!I:I,Transactions!D:D,Accounts!A61,Transactions!A:A,"&lt;01/3/13",Transactions!A:A,"&gt;31/1/13")</f>
        <v>0</v>
      </c>
      <c r="O61" s="2">
        <f>SUMIFS(Transactions!I:I,Transactions!D:D,Accounts!A61,Transactions!A:A,"&lt;01/4/13",Transactions!A:A,"&gt;28/2/13")</f>
        <v>0</v>
      </c>
      <c r="P61" s="2">
        <f>SUMIFS(Transactions!I:I,Transactions!D:D,Accounts!A61,Transactions!A:A,"&lt;01/5/13",Transactions!A:A,"&gt;31/3/13")</f>
        <v>0</v>
      </c>
      <c r="Q61" s="2">
        <f>SUMIFS(Transactions!I:I,Transactions!D:D,Accounts!A61,Transactions!A:A,"&lt;01/6/13",Transactions!A:A,"&gt;30/4/13")</f>
        <v>0</v>
      </c>
      <c r="R61" s="2">
        <f>SUMIFS(Transactions!I:I,Transactions!D:D,Accounts!A61,Transactions!A:A,"&lt;01/7/13",Transactions!A:A,"&gt;31/5/13")</f>
        <v>0</v>
      </c>
    </row>
    <row r="62" spans="1:18" x14ac:dyDescent="0.2">
      <c r="A62" s="76">
        <v>424</v>
      </c>
      <c r="C62" s="5" t="s">
        <v>13</v>
      </c>
      <c r="F62" s="11">
        <f t="shared" si="0"/>
        <v>0</v>
      </c>
      <c r="G62" s="2">
        <f>SUMIFS(Transactions!I:I,Transactions!D:D,Accounts!A62,Transactions!A:A,"&lt;01/08/12",Transactions!A:A,"&gt;30/6/12")</f>
        <v>0</v>
      </c>
      <c r="H62" s="2">
        <f>SUMIFS(Transactions!I:I,Transactions!D:D,Accounts!A62,Transactions!A:A,"&lt;01/09/12",Transactions!A:A,"&gt;31/7/12")</f>
        <v>0</v>
      </c>
      <c r="I62" s="2">
        <f>SUMIFS(Transactions!I:I,Transactions!D:D,Accounts!A62,Transactions!A:A,"&lt;01/10/12",Transactions!A:A,"&gt;31/8/12")</f>
        <v>0</v>
      </c>
      <c r="J62" s="2">
        <f>SUMIFS(Transactions!I:I,Transactions!D:D,Accounts!A62,Transactions!A:A,"&lt;01/11/12",Transactions!A:A,"&gt;30/9/12")</f>
        <v>0</v>
      </c>
      <c r="K62" s="2">
        <f>SUMIFS(Transactions!I:I,Transactions!D:D,Accounts!A62,Transactions!A:A,"&lt;01/12/12",Transactions!A:A,"&gt;31/10/12")</f>
        <v>0</v>
      </c>
      <c r="L62" s="2">
        <f>SUMIFS(Transactions!I:I,Transactions!D:D,Accounts!A62,Transactions!A:A,"&lt;01/1/13",Transactions!A:A,"&gt;30/11/12")</f>
        <v>0</v>
      </c>
      <c r="M62" s="2">
        <f>SUMIFS(Transactions!I:I,Transactions!D:D,Accounts!A62,Transactions!A:A,"&lt;01/2/13",Transactions!A:A,"&gt;31/12/12")</f>
        <v>0</v>
      </c>
      <c r="N62" s="2">
        <f>SUMIFS(Transactions!I:I,Transactions!D:D,Accounts!A62,Transactions!A:A,"&lt;01/3/13",Transactions!A:A,"&gt;31/1/13")</f>
        <v>0</v>
      </c>
      <c r="O62" s="2">
        <f>SUMIFS(Transactions!I:I,Transactions!D:D,Accounts!A62,Transactions!A:A,"&lt;01/4/13",Transactions!A:A,"&gt;28/2/13")</f>
        <v>0</v>
      </c>
      <c r="P62" s="2">
        <f>SUMIFS(Transactions!I:I,Transactions!D:D,Accounts!A62,Transactions!A:A,"&lt;01/5/13",Transactions!A:A,"&gt;31/3/13")</f>
        <v>0</v>
      </c>
      <c r="Q62" s="2">
        <f>SUMIFS(Transactions!I:I,Transactions!D:D,Accounts!A62,Transactions!A:A,"&lt;01/6/13",Transactions!A:A,"&gt;30/4/13")</f>
        <v>0</v>
      </c>
      <c r="R62" s="2">
        <f>SUMIFS(Transactions!I:I,Transactions!D:D,Accounts!A62,Transactions!A:A,"&lt;01/7/13",Transactions!A:A,"&gt;31/5/13")</f>
        <v>0</v>
      </c>
    </row>
    <row r="63" spans="1:18" x14ac:dyDescent="0.2">
      <c r="A63" s="76">
        <v>425</v>
      </c>
      <c r="C63" s="5" t="s">
        <v>13</v>
      </c>
      <c r="F63" s="11">
        <f t="shared" si="0"/>
        <v>0</v>
      </c>
      <c r="G63" s="2">
        <f>SUMIFS(Transactions!I:I,Transactions!D:D,Accounts!A63,Transactions!A:A,"&lt;01/08/12",Transactions!A:A,"&gt;30/6/12")</f>
        <v>0</v>
      </c>
      <c r="H63" s="2">
        <f>SUMIFS(Transactions!I:I,Transactions!D:D,Accounts!A63,Transactions!A:A,"&lt;01/09/12",Transactions!A:A,"&gt;31/7/12")</f>
        <v>0</v>
      </c>
      <c r="I63" s="2">
        <f>SUMIFS(Transactions!I:I,Transactions!D:D,Accounts!A63,Transactions!A:A,"&lt;01/10/12",Transactions!A:A,"&gt;31/8/12")</f>
        <v>0</v>
      </c>
      <c r="J63" s="2">
        <f>SUMIFS(Transactions!I:I,Transactions!D:D,Accounts!A63,Transactions!A:A,"&lt;01/11/12",Transactions!A:A,"&gt;30/9/12")</f>
        <v>0</v>
      </c>
      <c r="K63" s="2">
        <f>SUMIFS(Transactions!I:I,Transactions!D:D,Accounts!A63,Transactions!A:A,"&lt;01/12/12",Transactions!A:A,"&gt;31/10/12")</f>
        <v>0</v>
      </c>
      <c r="L63" s="2">
        <f>SUMIFS(Transactions!I:I,Transactions!D:D,Accounts!A63,Transactions!A:A,"&lt;01/1/13",Transactions!A:A,"&gt;30/11/12")</f>
        <v>0</v>
      </c>
      <c r="M63" s="2">
        <f>SUMIFS(Transactions!I:I,Transactions!D:D,Accounts!A63,Transactions!A:A,"&lt;01/2/13",Transactions!A:A,"&gt;31/12/12")</f>
        <v>0</v>
      </c>
      <c r="N63" s="2">
        <f>SUMIFS(Transactions!I:I,Transactions!D:D,Accounts!A63,Transactions!A:A,"&lt;01/3/13",Transactions!A:A,"&gt;31/1/13")</f>
        <v>0</v>
      </c>
      <c r="O63" s="2">
        <f>SUMIFS(Transactions!I:I,Transactions!D:D,Accounts!A63,Transactions!A:A,"&lt;01/4/13",Transactions!A:A,"&gt;28/2/13")</f>
        <v>0</v>
      </c>
      <c r="P63" s="2">
        <f>SUMIFS(Transactions!I:I,Transactions!D:D,Accounts!A63,Transactions!A:A,"&lt;01/5/13",Transactions!A:A,"&gt;31/3/13")</f>
        <v>0</v>
      </c>
      <c r="Q63" s="2">
        <f>SUMIFS(Transactions!I:I,Transactions!D:D,Accounts!A63,Transactions!A:A,"&lt;01/6/13",Transactions!A:A,"&gt;30/4/13")</f>
        <v>0</v>
      </c>
      <c r="R63" s="2">
        <f>SUMIFS(Transactions!I:I,Transactions!D:D,Accounts!A63,Transactions!A:A,"&lt;01/7/13",Transactions!A:A,"&gt;31/5/13")</f>
        <v>0</v>
      </c>
    </row>
    <row r="64" spans="1:18" x14ac:dyDescent="0.2">
      <c r="A64" s="76">
        <v>426</v>
      </c>
      <c r="C64" s="5" t="s">
        <v>13</v>
      </c>
      <c r="F64" s="11">
        <f t="shared" si="0"/>
        <v>0</v>
      </c>
      <c r="G64" s="2">
        <f>SUMIFS(Transactions!I:I,Transactions!D:D,Accounts!A64,Transactions!A:A,"&lt;01/08/12",Transactions!A:A,"&gt;30/6/12")</f>
        <v>0</v>
      </c>
      <c r="H64" s="2">
        <f>SUMIFS(Transactions!I:I,Transactions!D:D,Accounts!A64,Transactions!A:A,"&lt;01/09/12",Transactions!A:A,"&gt;31/7/12")</f>
        <v>0</v>
      </c>
      <c r="I64" s="2">
        <f>SUMIFS(Transactions!I:I,Transactions!D:D,Accounts!A64,Transactions!A:A,"&lt;01/10/12",Transactions!A:A,"&gt;31/8/12")</f>
        <v>0</v>
      </c>
      <c r="J64" s="2">
        <f>SUMIFS(Transactions!I:I,Transactions!D:D,Accounts!A64,Transactions!A:A,"&lt;01/11/12",Transactions!A:A,"&gt;30/9/12")</f>
        <v>0</v>
      </c>
      <c r="K64" s="2">
        <f>SUMIFS(Transactions!I:I,Transactions!D:D,Accounts!A64,Transactions!A:A,"&lt;01/12/12",Transactions!A:A,"&gt;31/10/12")</f>
        <v>0</v>
      </c>
      <c r="L64" s="2">
        <f>SUMIFS(Transactions!I:I,Transactions!D:D,Accounts!A64,Transactions!A:A,"&lt;01/1/13",Transactions!A:A,"&gt;30/11/12")</f>
        <v>0</v>
      </c>
      <c r="M64" s="2">
        <f>SUMIFS(Transactions!I:I,Transactions!D:D,Accounts!A64,Transactions!A:A,"&lt;01/2/13",Transactions!A:A,"&gt;31/12/12")</f>
        <v>0</v>
      </c>
      <c r="N64" s="2">
        <f>SUMIFS(Transactions!I:I,Transactions!D:D,Accounts!A64,Transactions!A:A,"&lt;01/3/13",Transactions!A:A,"&gt;31/1/13")</f>
        <v>0</v>
      </c>
      <c r="O64" s="2">
        <f>SUMIFS(Transactions!I:I,Transactions!D:D,Accounts!A64,Transactions!A:A,"&lt;01/4/13",Transactions!A:A,"&gt;28/2/13")</f>
        <v>0</v>
      </c>
      <c r="P64" s="2">
        <f>SUMIFS(Transactions!I:I,Transactions!D:D,Accounts!A64,Transactions!A:A,"&lt;01/5/13",Transactions!A:A,"&gt;31/3/13")</f>
        <v>0</v>
      </c>
      <c r="Q64" s="2">
        <f>SUMIFS(Transactions!I:I,Transactions!D:D,Accounts!A64,Transactions!A:A,"&lt;01/6/13",Transactions!A:A,"&gt;30/4/13")</f>
        <v>0</v>
      </c>
      <c r="R64" s="2">
        <f>SUMIFS(Transactions!I:I,Transactions!D:D,Accounts!A64,Transactions!A:A,"&lt;01/7/13",Transactions!A:A,"&gt;31/5/13")</f>
        <v>0</v>
      </c>
    </row>
    <row r="65" spans="1:18" x14ac:dyDescent="0.2">
      <c r="A65" s="76">
        <v>427</v>
      </c>
      <c r="C65" s="5" t="s">
        <v>13</v>
      </c>
      <c r="F65" s="11">
        <f t="shared" si="0"/>
        <v>0</v>
      </c>
      <c r="G65" s="2">
        <f>SUMIFS(Transactions!I:I,Transactions!D:D,Accounts!A65,Transactions!A:A,"&lt;01/08/12",Transactions!A:A,"&gt;30/6/12")</f>
        <v>0</v>
      </c>
      <c r="H65" s="2">
        <f>SUMIFS(Transactions!I:I,Transactions!D:D,Accounts!A65,Transactions!A:A,"&lt;01/09/12",Transactions!A:A,"&gt;31/7/12")</f>
        <v>0</v>
      </c>
      <c r="I65" s="2">
        <f>SUMIFS(Transactions!I:I,Transactions!D:D,Accounts!A65,Transactions!A:A,"&lt;01/10/12",Transactions!A:A,"&gt;31/8/12")</f>
        <v>0</v>
      </c>
      <c r="J65" s="2">
        <f>SUMIFS(Transactions!I:I,Transactions!D:D,Accounts!A65,Transactions!A:A,"&lt;01/11/12",Transactions!A:A,"&gt;30/9/12")</f>
        <v>0</v>
      </c>
      <c r="K65" s="2">
        <f>SUMIFS(Transactions!I:I,Transactions!D:D,Accounts!A65,Transactions!A:A,"&lt;01/12/12",Transactions!A:A,"&gt;31/10/12")</f>
        <v>0</v>
      </c>
      <c r="L65" s="2">
        <f>SUMIFS(Transactions!I:I,Transactions!D:D,Accounts!A65,Transactions!A:A,"&lt;01/1/13",Transactions!A:A,"&gt;30/11/12")</f>
        <v>0</v>
      </c>
      <c r="M65" s="2">
        <f>SUMIFS(Transactions!I:I,Transactions!D:D,Accounts!A65,Transactions!A:A,"&lt;01/2/13",Transactions!A:A,"&gt;31/12/12")</f>
        <v>0</v>
      </c>
      <c r="N65" s="2">
        <f>SUMIFS(Transactions!I:I,Transactions!D:D,Accounts!A65,Transactions!A:A,"&lt;01/3/13",Transactions!A:A,"&gt;31/1/13")</f>
        <v>0</v>
      </c>
      <c r="O65" s="2">
        <f>SUMIFS(Transactions!I:I,Transactions!D:D,Accounts!A65,Transactions!A:A,"&lt;01/4/13",Transactions!A:A,"&gt;28/2/13")</f>
        <v>0</v>
      </c>
      <c r="P65" s="2">
        <f>SUMIFS(Transactions!I:I,Transactions!D:D,Accounts!A65,Transactions!A:A,"&lt;01/5/13",Transactions!A:A,"&gt;31/3/13")</f>
        <v>0</v>
      </c>
      <c r="Q65" s="2">
        <f>SUMIFS(Transactions!I:I,Transactions!D:D,Accounts!A65,Transactions!A:A,"&lt;01/6/13",Transactions!A:A,"&gt;30/4/13")</f>
        <v>0</v>
      </c>
      <c r="R65" s="2">
        <f>SUMIFS(Transactions!I:I,Transactions!D:D,Accounts!A65,Transactions!A:A,"&lt;01/7/13",Transactions!A:A,"&gt;31/5/13")</f>
        <v>0</v>
      </c>
    </row>
    <row r="66" spans="1:18" x14ac:dyDescent="0.2">
      <c r="A66" s="76">
        <v>428</v>
      </c>
      <c r="C66" s="5" t="s">
        <v>13</v>
      </c>
      <c r="F66" s="11">
        <f t="shared" si="0"/>
        <v>0</v>
      </c>
      <c r="G66" s="2">
        <f>SUMIFS(Transactions!I:I,Transactions!D:D,Accounts!A66,Transactions!A:A,"&lt;01/08/12",Transactions!A:A,"&gt;30/6/12")</f>
        <v>0</v>
      </c>
      <c r="H66" s="2">
        <f>SUMIFS(Transactions!I:I,Transactions!D:D,Accounts!A66,Transactions!A:A,"&lt;01/09/12",Transactions!A:A,"&gt;31/7/12")</f>
        <v>0</v>
      </c>
      <c r="I66" s="2">
        <f>SUMIFS(Transactions!I:I,Transactions!D:D,Accounts!A66,Transactions!A:A,"&lt;01/10/12",Transactions!A:A,"&gt;31/8/12")</f>
        <v>0</v>
      </c>
      <c r="J66" s="2">
        <f>SUMIFS(Transactions!I:I,Transactions!D:D,Accounts!A66,Transactions!A:A,"&lt;01/11/12",Transactions!A:A,"&gt;30/9/12")</f>
        <v>0</v>
      </c>
      <c r="K66" s="2">
        <f>SUMIFS(Transactions!I:I,Transactions!D:D,Accounts!A66,Transactions!A:A,"&lt;01/12/12",Transactions!A:A,"&gt;31/10/12")</f>
        <v>0</v>
      </c>
      <c r="L66" s="2">
        <f>SUMIFS(Transactions!I:I,Transactions!D:D,Accounts!A66,Transactions!A:A,"&lt;01/1/13",Transactions!A:A,"&gt;30/11/12")</f>
        <v>0</v>
      </c>
      <c r="M66" s="2">
        <f>SUMIFS(Transactions!I:I,Transactions!D:D,Accounts!A66,Transactions!A:A,"&lt;01/2/13",Transactions!A:A,"&gt;31/12/12")</f>
        <v>0</v>
      </c>
      <c r="N66" s="2">
        <f>SUMIFS(Transactions!I:I,Transactions!D:D,Accounts!A66,Transactions!A:A,"&lt;01/3/13",Transactions!A:A,"&gt;31/1/13")</f>
        <v>0</v>
      </c>
      <c r="O66" s="2">
        <f>SUMIFS(Transactions!I:I,Transactions!D:D,Accounts!A66,Transactions!A:A,"&lt;01/4/13",Transactions!A:A,"&gt;28/2/13")</f>
        <v>0</v>
      </c>
      <c r="P66" s="2">
        <f>SUMIFS(Transactions!I:I,Transactions!D:D,Accounts!A66,Transactions!A:A,"&lt;01/5/13",Transactions!A:A,"&gt;31/3/13")</f>
        <v>0</v>
      </c>
      <c r="Q66" s="2">
        <f>SUMIFS(Transactions!I:I,Transactions!D:D,Accounts!A66,Transactions!A:A,"&lt;01/6/13",Transactions!A:A,"&gt;30/4/13")</f>
        <v>0</v>
      </c>
      <c r="R66" s="2">
        <f>SUMIFS(Transactions!I:I,Transactions!D:D,Accounts!A66,Transactions!A:A,"&lt;01/7/13",Transactions!A:A,"&gt;31/5/13")</f>
        <v>0</v>
      </c>
    </row>
    <row r="67" spans="1:18" x14ac:dyDescent="0.2">
      <c r="A67" s="76">
        <v>429</v>
      </c>
      <c r="C67" s="5" t="s">
        <v>13</v>
      </c>
      <c r="F67" s="11">
        <f t="shared" ref="F67:F119" si="1">SUM(G67:R67)</f>
        <v>0</v>
      </c>
      <c r="G67" s="2">
        <f>SUMIFS(Transactions!I:I,Transactions!D:D,Accounts!A67,Transactions!A:A,"&lt;01/08/12",Transactions!A:A,"&gt;30/6/12")</f>
        <v>0</v>
      </c>
      <c r="H67" s="2">
        <f>SUMIFS(Transactions!I:I,Transactions!D:D,Accounts!A67,Transactions!A:A,"&lt;01/09/12",Transactions!A:A,"&gt;31/7/12")</f>
        <v>0</v>
      </c>
      <c r="I67" s="2">
        <f>SUMIFS(Transactions!I:I,Transactions!D:D,Accounts!A67,Transactions!A:A,"&lt;01/10/12",Transactions!A:A,"&gt;31/8/12")</f>
        <v>0</v>
      </c>
      <c r="J67" s="2">
        <f>SUMIFS(Transactions!I:I,Transactions!D:D,Accounts!A67,Transactions!A:A,"&lt;01/11/12",Transactions!A:A,"&gt;30/9/12")</f>
        <v>0</v>
      </c>
      <c r="K67" s="2">
        <f>SUMIFS(Transactions!I:I,Transactions!D:D,Accounts!A67,Transactions!A:A,"&lt;01/12/12",Transactions!A:A,"&gt;31/10/12")</f>
        <v>0</v>
      </c>
      <c r="L67" s="2">
        <f>SUMIFS(Transactions!I:I,Transactions!D:D,Accounts!A67,Transactions!A:A,"&lt;01/1/13",Transactions!A:A,"&gt;30/11/12")</f>
        <v>0</v>
      </c>
      <c r="M67" s="2">
        <f>SUMIFS(Transactions!I:I,Transactions!D:D,Accounts!A67,Transactions!A:A,"&lt;01/2/13",Transactions!A:A,"&gt;31/12/12")</f>
        <v>0</v>
      </c>
      <c r="N67" s="2">
        <f>SUMIFS(Transactions!I:I,Transactions!D:D,Accounts!A67,Transactions!A:A,"&lt;01/3/13",Transactions!A:A,"&gt;31/1/13")</f>
        <v>0</v>
      </c>
      <c r="O67" s="2">
        <f>SUMIFS(Transactions!I:I,Transactions!D:D,Accounts!A67,Transactions!A:A,"&lt;01/4/13",Transactions!A:A,"&gt;28/2/13")</f>
        <v>0</v>
      </c>
      <c r="P67" s="2">
        <f>SUMIFS(Transactions!I:I,Transactions!D:D,Accounts!A67,Transactions!A:A,"&lt;01/5/13",Transactions!A:A,"&gt;31/3/13")</f>
        <v>0</v>
      </c>
      <c r="Q67" s="2">
        <f>SUMIFS(Transactions!I:I,Transactions!D:D,Accounts!A67,Transactions!A:A,"&lt;01/6/13",Transactions!A:A,"&gt;30/4/13")</f>
        <v>0</v>
      </c>
      <c r="R67" s="2">
        <f>SUMIFS(Transactions!I:I,Transactions!D:D,Accounts!A67,Transactions!A:A,"&lt;01/7/13",Transactions!A:A,"&gt;31/5/13")</f>
        <v>0</v>
      </c>
    </row>
    <row r="68" spans="1:18" x14ac:dyDescent="0.2">
      <c r="A68" s="76">
        <v>430</v>
      </c>
      <c r="C68" s="5" t="s">
        <v>13</v>
      </c>
      <c r="F68" s="11">
        <f t="shared" si="1"/>
        <v>0</v>
      </c>
      <c r="G68" s="2">
        <f>SUMIFS(Transactions!I:I,Transactions!D:D,Accounts!A68,Transactions!A:A,"&lt;01/08/12",Transactions!A:A,"&gt;30/6/12")</f>
        <v>0</v>
      </c>
      <c r="H68" s="2">
        <f>SUMIFS(Transactions!I:I,Transactions!D:D,Accounts!A68,Transactions!A:A,"&lt;01/09/12",Transactions!A:A,"&gt;31/7/12")</f>
        <v>0</v>
      </c>
      <c r="I68" s="2">
        <f>SUMIFS(Transactions!I:I,Transactions!D:D,Accounts!A68,Transactions!A:A,"&lt;01/10/12",Transactions!A:A,"&gt;31/8/12")</f>
        <v>0</v>
      </c>
      <c r="J68" s="2">
        <f>SUMIFS(Transactions!I:I,Transactions!D:D,Accounts!A68,Transactions!A:A,"&lt;01/11/12",Transactions!A:A,"&gt;30/9/12")</f>
        <v>0</v>
      </c>
      <c r="K68" s="2">
        <f>SUMIFS(Transactions!I:I,Transactions!D:D,Accounts!A68,Transactions!A:A,"&lt;01/12/12",Transactions!A:A,"&gt;31/10/12")</f>
        <v>0</v>
      </c>
      <c r="L68" s="2">
        <f>SUMIFS(Transactions!I:I,Transactions!D:D,Accounts!A68,Transactions!A:A,"&lt;01/1/13",Transactions!A:A,"&gt;30/11/12")</f>
        <v>0</v>
      </c>
      <c r="M68" s="2">
        <f>SUMIFS(Transactions!I:I,Transactions!D:D,Accounts!A68,Transactions!A:A,"&lt;01/2/13",Transactions!A:A,"&gt;31/12/12")</f>
        <v>0</v>
      </c>
      <c r="N68" s="2">
        <f>SUMIFS(Transactions!I:I,Transactions!D:D,Accounts!A68,Transactions!A:A,"&lt;01/3/13",Transactions!A:A,"&gt;31/1/13")</f>
        <v>0</v>
      </c>
      <c r="O68" s="2">
        <f>SUMIFS(Transactions!I:I,Transactions!D:D,Accounts!A68,Transactions!A:A,"&lt;01/4/13",Transactions!A:A,"&gt;28/2/13")</f>
        <v>0</v>
      </c>
      <c r="P68" s="2">
        <f>SUMIFS(Transactions!I:I,Transactions!D:D,Accounts!A68,Transactions!A:A,"&lt;01/5/13",Transactions!A:A,"&gt;31/3/13")</f>
        <v>0</v>
      </c>
      <c r="Q68" s="2">
        <f>SUMIFS(Transactions!I:I,Transactions!D:D,Accounts!A68,Transactions!A:A,"&lt;01/6/13",Transactions!A:A,"&gt;30/4/13")</f>
        <v>0</v>
      </c>
      <c r="R68" s="2">
        <f>SUMIFS(Transactions!I:I,Transactions!D:D,Accounts!A68,Transactions!A:A,"&lt;01/7/13",Transactions!A:A,"&gt;31/5/13")</f>
        <v>0</v>
      </c>
    </row>
    <row r="69" spans="1:18" x14ac:dyDescent="0.2">
      <c r="A69" s="76">
        <v>431</v>
      </c>
      <c r="C69" s="5" t="s">
        <v>13</v>
      </c>
      <c r="F69" s="11">
        <f t="shared" si="1"/>
        <v>0</v>
      </c>
      <c r="G69" s="2">
        <f>SUMIFS(Transactions!I:I,Transactions!D:D,Accounts!A69,Transactions!A:A,"&lt;01/08/12",Transactions!A:A,"&gt;30/6/12")</f>
        <v>0</v>
      </c>
      <c r="H69" s="2">
        <f>SUMIFS(Transactions!I:I,Transactions!D:D,Accounts!A69,Transactions!A:A,"&lt;01/09/12",Transactions!A:A,"&gt;31/7/12")</f>
        <v>0</v>
      </c>
      <c r="I69" s="2">
        <f>SUMIFS(Transactions!I:I,Transactions!D:D,Accounts!A69,Transactions!A:A,"&lt;01/10/12",Transactions!A:A,"&gt;31/8/12")</f>
        <v>0</v>
      </c>
      <c r="J69" s="2">
        <f>SUMIFS(Transactions!I:I,Transactions!D:D,Accounts!A69,Transactions!A:A,"&lt;01/11/12",Transactions!A:A,"&gt;30/9/12")</f>
        <v>0</v>
      </c>
      <c r="K69" s="2">
        <f>SUMIFS(Transactions!I:I,Transactions!D:D,Accounts!A69,Transactions!A:A,"&lt;01/12/12",Transactions!A:A,"&gt;31/10/12")</f>
        <v>0</v>
      </c>
      <c r="L69" s="2">
        <f>SUMIFS(Transactions!I:I,Transactions!D:D,Accounts!A69,Transactions!A:A,"&lt;01/1/13",Transactions!A:A,"&gt;30/11/12")</f>
        <v>0</v>
      </c>
      <c r="M69" s="2">
        <f>SUMIFS(Transactions!I:I,Transactions!D:D,Accounts!A69,Transactions!A:A,"&lt;01/2/13",Transactions!A:A,"&gt;31/12/12")</f>
        <v>0</v>
      </c>
      <c r="N69" s="2">
        <f>SUMIFS(Transactions!I:I,Transactions!D:D,Accounts!A69,Transactions!A:A,"&lt;01/3/13",Transactions!A:A,"&gt;31/1/13")</f>
        <v>0</v>
      </c>
      <c r="O69" s="2">
        <f>SUMIFS(Transactions!I:I,Transactions!D:D,Accounts!A69,Transactions!A:A,"&lt;01/4/13",Transactions!A:A,"&gt;28/2/13")</f>
        <v>0</v>
      </c>
      <c r="P69" s="2">
        <f>SUMIFS(Transactions!I:I,Transactions!D:D,Accounts!A69,Transactions!A:A,"&lt;01/5/13",Transactions!A:A,"&gt;31/3/13")</f>
        <v>0</v>
      </c>
      <c r="Q69" s="2">
        <f>SUMIFS(Transactions!I:I,Transactions!D:D,Accounts!A69,Transactions!A:A,"&lt;01/6/13",Transactions!A:A,"&gt;30/4/13")</f>
        <v>0</v>
      </c>
      <c r="R69" s="2">
        <f>SUMIFS(Transactions!I:I,Transactions!D:D,Accounts!A69,Transactions!A:A,"&lt;01/7/13",Transactions!A:A,"&gt;31/5/13")</f>
        <v>0</v>
      </c>
    </row>
    <row r="70" spans="1:18" x14ac:dyDescent="0.2">
      <c r="A70" s="76">
        <v>432</v>
      </c>
      <c r="C70" s="5" t="s">
        <v>13</v>
      </c>
      <c r="F70" s="11">
        <f t="shared" si="1"/>
        <v>0</v>
      </c>
      <c r="G70" s="2">
        <f>SUMIFS(Transactions!I:I,Transactions!D:D,Accounts!A70,Transactions!A:A,"&lt;01/08/12",Transactions!A:A,"&gt;30/6/12")</f>
        <v>0</v>
      </c>
      <c r="H70" s="2">
        <f>SUMIFS(Transactions!I:I,Transactions!D:D,Accounts!A70,Transactions!A:A,"&lt;01/09/12",Transactions!A:A,"&gt;31/7/12")</f>
        <v>0</v>
      </c>
      <c r="I70" s="2">
        <f>SUMIFS(Transactions!I:I,Transactions!D:D,Accounts!A70,Transactions!A:A,"&lt;01/10/12",Transactions!A:A,"&gt;31/8/12")</f>
        <v>0</v>
      </c>
      <c r="J70" s="2">
        <f>SUMIFS(Transactions!I:I,Transactions!D:D,Accounts!A70,Transactions!A:A,"&lt;01/11/12",Transactions!A:A,"&gt;30/9/12")</f>
        <v>0</v>
      </c>
      <c r="K70" s="2">
        <f>SUMIFS(Transactions!I:I,Transactions!D:D,Accounts!A70,Transactions!A:A,"&lt;01/12/12",Transactions!A:A,"&gt;31/10/12")</f>
        <v>0</v>
      </c>
      <c r="L70" s="2">
        <f>SUMIFS(Transactions!I:I,Transactions!D:D,Accounts!A70,Transactions!A:A,"&lt;01/1/13",Transactions!A:A,"&gt;30/11/12")</f>
        <v>0</v>
      </c>
      <c r="M70" s="2">
        <f>SUMIFS(Transactions!I:I,Transactions!D:D,Accounts!A70,Transactions!A:A,"&lt;01/2/13",Transactions!A:A,"&gt;31/12/12")</f>
        <v>0</v>
      </c>
      <c r="N70" s="2">
        <f>SUMIFS(Transactions!I:I,Transactions!D:D,Accounts!A70,Transactions!A:A,"&lt;01/3/13",Transactions!A:A,"&gt;31/1/13")</f>
        <v>0</v>
      </c>
      <c r="O70" s="2">
        <f>SUMIFS(Transactions!I:I,Transactions!D:D,Accounts!A70,Transactions!A:A,"&lt;01/4/13",Transactions!A:A,"&gt;28/2/13")</f>
        <v>0</v>
      </c>
      <c r="P70" s="2">
        <f>SUMIFS(Transactions!I:I,Transactions!D:D,Accounts!A70,Transactions!A:A,"&lt;01/5/13",Transactions!A:A,"&gt;31/3/13")</f>
        <v>0</v>
      </c>
      <c r="Q70" s="2">
        <f>SUMIFS(Transactions!I:I,Transactions!D:D,Accounts!A70,Transactions!A:A,"&lt;01/6/13",Transactions!A:A,"&gt;30/4/13")</f>
        <v>0</v>
      </c>
      <c r="R70" s="2">
        <f>SUMIFS(Transactions!I:I,Transactions!D:D,Accounts!A70,Transactions!A:A,"&lt;01/7/13",Transactions!A:A,"&gt;31/5/13")</f>
        <v>0</v>
      </c>
    </row>
    <row r="71" spans="1:18" x14ac:dyDescent="0.2">
      <c r="A71" s="76">
        <v>433</v>
      </c>
      <c r="C71" s="5" t="s">
        <v>13</v>
      </c>
      <c r="F71" s="11">
        <f t="shared" si="1"/>
        <v>0</v>
      </c>
      <c r="G71" s="2">
        <f>SUMIFS(Transactions!I:I,Transactions!D:D,Accounts!A71,Transactions!A:A,"&lt;01/08/12",Transactions!A:A,"&gt;30/6/12")</f>
        <v>0</v>
      </c>
      <c r="H71" s="2">
        <f>SUMIFS(Transactions!I:I,Transactions!D:D,Accounts!A71,Transactions!A:A,"&lt;01/09/12",Transactions!A:A,"&gt;31/7/12")</f>
        <v>0</v>
      </c>
      <c r="I71" s="2">
        <f>SUMIFS(Transactions!I:I,Transactions!D:D,Accounts!A71,Transactions!A:A,"&lt;01/10/12",Transactions!A:A,"&gt;31/8/12")</f>
        <v>0</v>
      </c>
      <c r="J71" s="2">
        <f>SUMIFS(Transactions!I:I,Transactions!D:D,Accounts!A71,Transactions!A:A,"&lt;01/11/12",Transactions!A:A,"&gt;30/9/12")</f>
        <v>0</v>
      </c>
      <c r="K71" s="2">
        <f>SUMIFS(Transactions!I:I,Transactions!D:D,Accounts!A71,Transactions!A:A,"&lt;01/12/12",Transactions!A:A,"&gt;31/10/12")</f>
        <v>0</v>
      </c>
      <c r="L71" s="2">
        <f>SUMIFS(Transactions!I:I,Transactions!D:D,Accounts!A71,Transactions!A:A,"&lt;01/1/13",Transactions!A:A,"&gt;30/11/12")</f>
        <v>0</v>
      </c>
      <c r="M71" s="2">
        <f>SUMIFS(Transactions!I:I,Transactions!D:D,Accounts!A71,Transactions!A:A,"&lt;01/2/13",Transactions!A:A,"&gt;31/12/12")</f>
        <v>0</v>
      </c>
      <c r="N71" s="2">
        <f>SUMIFS(Transactions!I:I,Transactions!D:D,Accounts!A71,Transactions!A:A,"&lt;01/3/13",Transactions!A:A,"&gt;31/1/13")</f>
        <v>0</v>
      </c>
      <c r="O71" s="2">
        <f>SUMIFS(Transactions!I:I,Transactions!D:D,Accounts!A71,Transactions!A:A,"&lt;01/4/13",Transactions!A:A,"&gt;28/2/13")</f>
        <v>0</v>
      </c>
      <c r="P71" s="2">
        <f>SUMIFS(Transactions!I:I,Transactions!D:D,Accounts!A71,Transactions!A:A,"&lt;01/5/13",Transactions!A:A,"&gt;31/3/13")</f>
        <v>0</v>
      </c>
      <c r="Q71" s="2">
        <f>SUMIFS(Transactions!I:I,Transactions!D:D,Accounts!A71,Transactions!A:A,"&lt;01/6/13",Transactions!A:A,"&gt;30/4/13")</f>
        <v>0</v>
      </c>
      <c r="R71" s="2">
        <f>SUMIFS(Transactions!I:I,Transactions!D:D,Accounts!A71,Transactions!A:A,"&lt;01/7/13",Transactions!A:A,"&gt;31/5/13")</f>
        <v>0</v>
      </c>
    </row>
    <row r="72" spans="1:18" x14ac:dyDescent="0.2">
      <c r="A72" s="76">
        <v>434</v>
      </c>
      <c r="C72" s="5" t="s">
        <v>13</v>
      </c>
      <c r="F72" s="11">
        <f t="shared" si="1"/>
        <v>0</v>
      </c>
      <c r="G72" s="2">
        <f>SUMIFS(Transactions!I:I,Transactions!D:D,Accounts!A72,Transactions!A:A,"&lt;01/08/12",Transactions!A:A,"&gt;30/6/12")</f>
        <v>0</v>
      </c>
      <c r="H72" s="2">
        <f>SUMIFS(Transactions!I:I,Transactions!D:D,Accounts!A72,Transactions!A:A,"&lt;01/09/12",Transactions!A:A,"&gt;31/7/12")</f>
        <v>0</v>
      </c>
      <c r="I72" s="2">
        <f>SUMIFS(Transactions!I:I,Transactions!D:D,Accounts!A72,Transactions!A:A,"&lt;01/10/12",Transactions!A:A,"&gt;31/8/12")</f>
        <v>0</v>
      </c>
      <c r="J72" s="2">
        <f>SUMIFS(Transactions!I:I,Transactions!D:D,Accounts!A72,Transactions!A:A,"&lt;01/11/12",Transactions!A:A,"&gt;30/9/12")</f>
        <v>0</v>
      </c>
      <c r="K72" s="2">
        <f>SUMIFS(Transactions!I:I,Transactions!D:D,Accounts!A72,Transactions!A:A,"&lt;01/12/12",Transactions!A:A,"&gt;31/10/12")</f>
        <v>0</v>
      </c>
      <c r="L72" s="2">
        <f>SUMIFS(Transactions!I:I,Transactions!D:D,Accounts!A72,Transactions!A:A,"&lt;01/1/13",Transactions!A:A,"&gt;30/11/12")</f>
        <v>0</v>
      </c>
      <c r="M72" s="2">
        <f>SUMIFS(Transactions!I:I,Transactions!D:D,Accounts!A72,Transactions!A:A,"&lt;01/2/13",Transactions!A:A,"&gt;31/12/12")</f>
        <v>0</v>
      </c>
      <c r="N72" s="2">
        <f>SUMIFS(Transactions!I:I,Transactions!D:D,Accounts!A72,Transactions!A:A,"&lt;01/3/13",Transactions!A:A,"&gt;31/1/13")</f>
        <v>0</v>
      </c>
      <c r="O72" s="2">
        <f>SUMIFS(Transactions!I:I,Transactions!D:D,Accounts!A72,Transactions!A:A,"&lt;01/4/13",Transactions!A:A,"&gt;28/2/13")</f>
        <v>0</v>
      </c>
      <c r="P72" s="2">
        <f>SUMIFS(Transactions!I:I,Transactions!D:D,Accounts!A72,Transactions!A:A,"&lt;01/5/13",Transactions!A:A,"&gt;31/3/13")</f>
        <v>0</v>
      </c>
      <c r="Q72" s="2">
        <f>SUMIFS(Transactions!I:I,Transactions!D:D,Accounts!A72,Transactions!A:A,"&lt;01/6/13",Transactions!A:A,"&gt;30/4/13")</f>
        <v>0</v>
      </c>
      <c r="R72" s="2">
        <f>SUMIFS(Transactions!I:I,Transactions!D:D,Accounts!A72,Transactions!A:A,"&lt;01/7/13",Transactions!A:A,"&gt;31/5/13")</f>
        <v>0</v>
      </c>
    </row>
    <row r="73" spans="1:18" x14ac:dyDescent="0.2">
      <c r="A73" s="76">
        <v>435</v>
      </c>
      <c r="C73" s="5" t="s">
        <v>13</v>
      </c>
      <c r="F73" s="11">
        <f t="shared" si="1"/>
        <v>0</v>
      </c>
      <c r="G73" s="2">
        <f>SUMIFS(Transactions!I:I,Transactions!D:D,Accounts!A73,Transactions!A:A,"&lt;01/08/12",Transactions!A:A,"&gt;30/6/12")</f>
        <v>0</v>
      </c>
      <c r="H73" s="2">
        <f>SUMIFS(Transactions!I:I,Transactions!D:D,Accounts!A73,Transactions!A:A,"&lt;01/09/12",Transactions!A:A,"&gt;31/7/12")</f>
        <v>0</v>
      </c>
      <c r="I73" s="2">
        <f>SUMIFS(Transactions!I:I,Transactions!D:D,Accounts!A73,Transactions!A:A,"&lt;01/10/12",Transactions!A:A,"&gt;31/8/12")</f>
        <v>0</v>
      </c>
      <c r="J73" s="2">
        <f>SUMIFS(Transactions!I:I,Transactions!D:D,Accounts!A73,Transactions!A:A,"&lt;01/11/12",Transactions!A:A,"&gt;30/9/12")</f>
        <v>0</v>
      </c>
      <c r="K73" s="2">
        <f>SUMIFS(Transactions!I:I,Transactions!D:D,Accounts!A73,Transactions!A:A,"&lt;01/12/12",Transactions!A:A,"&gt;31/10/12")</f>
        <v>0</v>
      </c>
      <c r="L73" s="2">
        <f>SUMIFS(Transactions!I:I,Transactions!D:D,Accounts!A73,Transactions!A:A,"&lt;01/1/13",Transactions!A:A,"&gt;30/11/12")</f>
        <v>0</v>
      </c>
      <c r="M73" s="2">
        <f>SUMIFS(Transactions!I:I,Transactions!D:D,Accounts!A73,Transactions!A:A,"&lt;01/2/13",Transactions!A:A,"&gt;31/12/12")</f>
        <v>0</v>
      </c>
      <c r="N73" s="2">
        <f>SUMIFS(Transactions!I:I,Transactions!D:D,Accounts!A73,Transactions!A:A,"&lt;01/3/13",Transactions!A:A,"&gt;31/1/13")</f>
        <v>0</v>
      </c>
      <c r="O73" s="2">
        <f>SUMIFS(Transactions!I:I,Transactions!D:D,Accounts!A73,Transactions!A:A,"&lt;01/4/13",Transactions!A:A,"&gt;28/2/13")</f>
        <v>0</v>
      </c>
      <c r="P73" s="2">
        <f>SUMIFS(Transactions!I:I,Transactions!D:D,Accounts!A73,Transactions!A:A,"&lt;01/5/13",Transactions!A:A,"&gt;31/3/13")</f>
        <v>0</v>
      </c>
      <c r="Q73" s="2">
        <f>SUMIFS(Transactions!I:I,Transactions!D:D,Accounts!A73,Transactions!A:A,"&lt;01/6/13",Transactions!A:A,"&gt;30/4/13")</f>
        <v>0</v>
      </c>
      <c r="R73" s="2">
        <f>SUMIFS(Transactions!I:I,Transactions!D:D,Accounts!A73,Transactions!A:A,"&lt;01/7/13",Transactions!A:A,"&gt;31/5/13")</f>
        <v>0</v>
      </c>
    </row>
    <row r="74" spans="1:18" x14ac:dyDescent="0.2">
      <c r="A74" s="76">
        <v>436</v>
      </c>
      <c r="B74" s="47"/>
      <c r="C74" s="5" t="s">
        <v>13</v>
      </c>
      <c r="F74" s="11">
        <f t="shared" si="1"/>
        <v>0</v>
      </c>
      <c r="G74" s="2">
        <f>SUMIFS(Transactions!I:I,Transactions!D:D,Accounts!A74,Transactions!A:A,"&lt;01/08/12",Transactions!A:A,"&gt;30/6/12")</f>
        <v>0</v>
      </c>
      <c r="H74" s="2">
        <f>SUMIFS(Transactions!I:I,Transactions!D:D,Accounts!A74,Transactions!A:A,"&lt;01/09/12",Transactions!A:A,"&gt;31/7/12")</f>
        <v>0</v>
      </c>
      <c r="I74" s="2">
        <f>SUMIFS(Transactions!I:I,Transactions!D:D,Accounts!A74,Transactions!A:A,"&lt;01/10/12",Transactions!A:A,"&gt;31/8/12")</f>
        <v>0</v>
      </c>
      <c r="J74" s="2">
        <f>SUMIFS(Transactions!I:I,Transactions!D:D,Accounts!A74,Transactions!A:A,"&lt;01/11/12",Transactions!A:A,"&gt;30/9/12")</f>
        <v>0</v>
      </c>
      <c r="K74" s="2">
        <f>SUMIFS(Transactions!I:I,Transactions!D:D,Accounts!A74,Transactions!A:A,"&lt;01/12/12",Transactions!A:A,"&gt;31/10/12")</f>
        <v>0</v>
      </c>
      <c r="L74" s="2">
        <f>SUMIFS(Transactions!I:I,Transactions!D:D,Accounts!A74,Transactions!A:A,"&lt;01/1/13",Transactions!A:A,"&gt;30/11/12")</f>
        <v>0</v>
      </c>
      <c r="M74" s="2">
        <f>SUMIFS(Transactions!I:I,Transactions!D:D,Accounts!A74,Transactions!A:A,"&lt;01/2/13",Transactions!A:A,"&gt;31/12/12")</f>
        <v>0</v>
      </c>
      <c r="N74" s="2">
        <f>SUMIFS(Transactions!I:I,Transactions!D:D,Accounts!A74,Transactions!A:A,"&lt;01/3/13",Transactions!A:A,"&gt;31/1/13")</f>
        <v>0</v>
      </c>
      <c r="O74" s="2">
        <f>SUMIFS(Transactions!I:I,Transactions!D:D,Accounts!A74,Transactions!A:A,"&lt;01/4/13",Transactions!A:A,"&gt;28/2/13")</f>
        <v>0</v>
      </c>
      <c r="P74" s="2">
        <f>SUMIFS(Transactions!I:I,Transactions!D:D,Accounts!A74,Transactions!A:A,"&lt;01/5/13",Transactions!A:A,"&gt;31/3/13")</f>
        <v>0</v>
      </c>
      <c r="Q74" s="2">
        <f>SUMIFS(Transactions!I:I,Transactions!D:D,Accounts!A74,Transactions!A:A,"&lt;01/6/13",Transactions!A:A,"&gt;30/4/13")</f>
        <v>0</v>
      </c>
      <c r="R74" s="2">
        <f>SUMIFS(Transactions!I:I,Transactions!D:D,Accounts!A74,Transactions!A:A,"&lt;01/7/13",Transactions!A:A,"&gt;31/5/13")</f>
        <v>0</v>
      </c>
    </row>
    <row r="75" spans="1:18" x14ac:dyDescent="0.2">
      <c r="A75" s="76">
        <v>437</v>
      </c>
      <c r="C75" s="5" t="s">
        <v>13</v>
      </c>
      <c r="F75" s="11">
        <f t="shared" si="1"/>
        <v>0</v>
      </c>
      <c r="G75" s="2">
        <f>SUMIFS(Transactions!I:I,Transactions!D:D,Accounts!A75,Transactions!A:A,"&lt;01/08/12",Transactions!A:A,"&gt;30/6/12")</f>
        <v>0</v>
      </c>
      <c r="H75" s="2">
        <f>SUMIFS(Transactions!I:I,Transactions!D:D,Accounts!A75,Transactions!A:A,"&lt;01/09/12",Transactions!A:A,"&gt;31/7/12")</f>
        <v>0</v>
      </c>
      <c r="I75" s="2">
        <f>SUMIFS(Transactions!I:I,Transactions!D:D,Accounts!A75,Transactions!A:A,"&lt;01/10/12",Transactions!A:A,"&gt;31/8/12")</f>
        <v>0</v>
      </c>
      <c r="J75" s="2">
        <f>SUMIFS(Transactions!I:I,Transactions!D:D,Accounts!A75,Transactions!A:A,"&lt;01/11/12",Transactions!A:A,"&gt;30/9/12")</f>
        <v>0</v>
      </c>
      <c r="K75" s="2">
        <f>SUMIFS(Transactions!I:I,Transactions!D:D,Accounts!A75,Transactions!A:A,"&lt;01/12/12",Transactions!A:A,"&gt;31/10/12")</f>
        <v>0</v>
      </c>
      <c r="L75" s="2">
        <f>SUMIFS(Transactions!I:I,Transactions!D:D,Accounts!A75,Transactions!A:A,"&lt;01/1/13",Transactions!A:A,"&gt;30/11/12")</f>
        <v>0</v>
      </c>
      <c r="M75" s="2">
        <f>SUMIFS(Transactions!I:I,Transactions!D:D,Accounts!A75,Transactions!A:A,"&lt;01/2/13",Transactions!A:A,"&gt;31/12/12")</f>
        <v>0</v>
      </c>
      <c r="N75" s="2">
        <f>SUMIFS(Transactions!I:I,Transactions!D:D,Accounts!A75,Transactions!A:A,"&lt;01/3/13",Transactions!A:A,"&gt;31/1/13")</f>
        <v>0</v>
      </c>
      <c r="O75" s="2">
        <f>SUMIFS(Transactions!I:I,Transactions!D:D,Accounts!A75,Transactions!A:A,"&lt;01/4/13",Transactions!A:A,"&gt;28/2/13")</f>
        <v>0</v>
      </c>
      <c r="P75" s="2">
        <f>SUMIFS(Transactions!I:I,Transactions!D:D,Accounts!A75,Transactions!A:A,"&lt;01/5/13",Transactions!A:A,"&gt;31/3/13")</f>
        <v>0</v>
      </c>
      <c r="Q75" s="2">
        <f>SUMIFS(Transactions!I:I,Transactions!D:D,Accounts!A75,Transactions!A:A,"&lt;01/6/13",Transactions!A:A,"&gt;30/4/13")</f>
        <v>0</v>
      </c>
      <c r="R75" s="2">
        <f>SUMIFS(Transactions!I:I,Transactions!D:D,Accounts!A75,Transactions!A:A,"&lt;01/7/13",Transactions!A:A,"&gt;31/5/13")</f>
        <v>0</v>
      </c>
    </row>
    <row r="76" spans="1:18" x14ac:dyDescent="0.2">
      <c r="A76" s="76">
        <v>438</v>
      </c>
      <c r="C76" s="5" t="s">
        <v>13</v>
      </c>
      <c r="F76" s="11">
        <f t="shared" si="1"/>
        <v>0</v>
      </c>
      <c r="G76" s="2">
        <f>SUMIFS(Transactions!I:I,Transactions!D:D,Accounts!A76,Transactions!A:A,"&lt;01/08/12",Transactions!A:A,"&gt;30/6/12")</f>
        <v>0</v>
      </c>
      <c r="H76" s="2">
        <f>SUMIFS(Transactions!I:I,Transactions!D:D,Accounts!A76,Transactions!A:A,"&lt;01/09/12",Transactions!A:A,"&gt;31/7/12")</f>
        <v>0</v>
      </c>
      <c r="I76" s="2">
        <f>SUMIFS(Transactions!I:I,Transactions!D:D,Accounts!A76,Transactions!A:A,"&lt;01/10/12",Transactions!A:A,"&gt;31/8/12")</f>
        <v>0</v>
      </c>
      <c r="J76" s="2">
        <f>SUMIFS(Transactions!I:I,Transactions!D:D,Accounts!A76,Transactions!A:A,"&lt;01/11/12",Transactions!A:A,"&gt;30/9/12")</f>
        <v>0</v>
      </c>
      <c r="K76" s="2">
        <f>SUMIFS(Transactions!I:I,Transactions!D:D,Accounts!A76,Transactions!A:A,"&lt;01/12/12",Transactions!A:A,"&gt;31/10/12")</f>
        <v>0</v>
      </c>
      <c r="L76" s="2">
        <f>SUMIFS(Transactions!I:I,Transactions!D:D,Accounts!A76,Transactions!A:A,"&lt;01/1/13",Transactions!A:A,"&gt;30/11/12")</f>
        <v>0</v>
      </c>
      <c r="M76" s="2">
        <f>SUMIFS(Transactions!I:I,Transactions!D:D,Accounts!A76,Transactions!A:A,"&lt;01/2/13",Transactions!A:A,"&gt;31/12/12")</f>
        <v>0</v>
      </c>
      <c r="N76" s="2">
        <f>SUMIFS(Transactions!I:I,Transactions!D:D,Accounts!A76,Transactions!A:A,"&lt;01/3/13",Transactions!A:A,"&gt;31/1/13")</f>
        <v>0</v>
      </c>
      <c r="O76" s="2">
        <f>SUMIFS(Transactions!I:I,Transactions!D:D,Accounts!A76,Transactions!A:A,"&lt;01/4/13",Transactions!A:A,"&gt;28/2/13")</f>
        <v>0</v>
      </c>
      <c r="P76" s="2">
        <f>SUMIFS(Transactions!I:I,Transactions!D:D,Accounts!A76,Transactions!A:A,"&lt;01/5/13",Transactions!A:A,"&gt;31/3/13")</f>
        <v>0</v>
      </c>
      <c r="Q76" s="2">
        <f>SUMIFS(Transactions!I:I,Transactions!D:D,Accounts!A76,Transactions!A:A,"&lt;01/6/13",Transactions!A:A,"&gt;30/4/13")</f>
        <v>0</v>
      </c>
      <c r="R76" s="2">
        <f>SUMIFS(Transactions!I:I,Transactions!D:D,Accounts!A76,Transactions!A:A,"&lt;01/7/13",Transactions!A:A,"&gt;31/5/13")</f>
        <v>0</v>
      </c>
    </row>
    <row r="77" spans="1:18" x14ac:dyDescent="0.2">
      <c r="A77" s="76">
        <v>439</v>
      </c>
      <c r="C77" s="5" t="s">
        <v>13</v>
      </c>
      <c r="F77" s="11">
        <f t="shared" si="1"/>
        <v>0</v>
      </c>
      <c r="G77" s="2">
        <f>SUMIFS(Transactions!I:I,Transactions!D:D,Accounts!A77,Transactions!A:A,"&lt;01/08/12",Transactions!A:A,"&gt;30/6/12")</f>
        <v>0</v>
      </c>
      <c r="H77" s="2">
        <f>SUMIFS(Transactions!I:I,Transactions!D:D,Accounts!A77,Transactions!A:A,"&lt;01/09/12",Transactions!A:A,"&gt;31/7/12")</f>
        <v>0</v>
      </c>
      <c r="I77" s="2">
        <f>SUMIFS(Transactions!I:I,Transactions!D:D,Accounts!A77,Transactions!A:A,"&lt;01/10/12",Transactions!A:A,"&gt;31/8/12")</f>
        <v>0</v>
      </c>
      <c r="J77" s="2">
        <f>SUMIFS(Transactions!I:I,Transactions!D:D,Accounts!A77,Transactions!A:A,"&lt;01/11/12",Transactions!A:A,"&gt;30/9/12")</f>
        <v>0</v>
      </c>
      <c r="K77" s="2">
        <f>SUMIFS(Transactions!I:I,Transactions!D:D,Accounts!A77,Transactions!A:A,"&lt;01/12/12",Transactions!A:A,"&gt;31/10/12")</f>
        <v>0</v>
      </c>
      <c r="L77" s="2">
        <f>SUMIFS(Transactions!I:I,Transactions!D:D,Accounts!A77,Transactions!A:A,"&lt;01/1/13",Transactions!A:A,"&gt;30/11/12")</f>
        <v>0</v>
      </c>
      <c r="M77" s="2">
        <f>SUMIFS(Transactions!I:I,Transactions!D:D,Accounts!A77,Transactions!A:A,"&lt;01/2/13",Transactions!A:A,"&gt;31/12/12")</f>
        <v>0</v>
      </c>
      <c r="N77" s="2">
        <f>SUMIFS(Transactions!I:I,Transactions!D:D,Accounts!A77,Transactions!A:A,"&lt;01/3/13",Transactions!A:A,"&gt;31/1/13")</f>
        <v>0</v>
      </c>
      <c r="O77" s="2">
        <f>SUMIFS(Transactions!I:I,Transactions!D:D,Accounts!A77,Transactions!A:A,"&lt;01/4/13",Transactions!A:A,"&gt;28/2/13")</f>
        <v>0</v>
      </c>
      <c r="P77" s="2">
        <f>SUMIFS(Transactions!I:I,Transactions!D:D,Accounts!A77,Transactions!A:A,"&lt;01/5/13",Transactions!A:A,"&gt;31/3/13")</f>
        <v>0</v>
      </c>
      <c r="Q77" s="2">
        <f>SUMIFS(Transactions!I:I,Transactions!D:D,Accounts!A77,Transactions!A:A,"&lt;01/6/13",Transactions!A:A,"&gt;30/4/13")</f>
        <v>0</v>
      </c>
      <c r="R77" s="2">
        <f>SUMIFS(Transactions!I:I,Transactions!D:D,Accounts!A77,Transactions!A:A,"&lt;01/7/13",Transactions!A:A,"&gt;31/5/13")</f>
        <v>0</v>
      </c>
    </row>
    <row r="78" spans="1:18" x14ac:dyDescent="0.2">
      <c r="A78" s="76">
        <v>440</v>
      </c>
      <c r="B78" s="76" t="s">
        <v>41</v>
      </c>
      <c r="C78" s="5" t="s">
        <v>13</v>
      </c>
      <c r="D78" s="5" t="b">
        <v>0</v>
      </c>
      <c r="F78" s="11">
        <f>Assets!I33*-1</f>
        <v>0</v>
      </c>
      <c r="G78" s="2">
        <f>SUMIFS(Transactions!I:I,Transactions!D:D,Accounts!A78,Transactions!A:A,"&lt;01/08/12",Transactions!A:A,"&gt;30/6/12")</f>
        <v>0</v>
      </c>
      <c r="H78" s="2">
        <f>SUMIFS(Transactions!I:I,Transactions!D:D,Accounts!A78,Transactions!A:A,"&lt;01/09/12",Transactions!A:A,"&gt;31/7/12")</f>
        <v>0</v>
      </c>
      <c r="I78" s="2">
        <f>SUMIFS(Transactions!I:I,Transactions!D:D,Accounts!A78,Transactions!A:A,"&lt;01/10/12",Transactions!A:A,"&gt;31/8/12")</f>
        <v>0</v>
      </c>
      <c r="J78" s="2">
        <f>SUMIFS(Transactions!I:I,Transactions!D:D,Accounts!A78,Transactions!A:A,"&lt;01/11/12",Transactions!A:A,"&gt;30/9/12")</f>
        <v>0</v>
      </c>
      <c r="K78" s="2">
        <f>SUMIFS(Transactions!I:I,Transactions!D:D,Accounts!A78,Transactions!A:A,"&lt;01/12/12",Transactions!A:A,"&gt;31/10/12")</f>
        <v>0</v>
      </c>
      <c r="L78" s="2">
        <f>SUMIFS(Transactions!I:I,Transactions!D:D,Accounts!A78,Transactions!A:A,"&lt;01/1/13",Transactions!A:A,"&gt;30/11/12")</f>
        <v>0</v>
      </c>
      <c r="M78" s="2">
        <f>SUMIFS(Transactions!I:I,Transactions!D:D,Accounts!A78,Transactions!A:A,"&lt;01/2/13",Transactions!A:A,"&gt;31/12/12")</f>
        <v>0</v>
      </c>
      <c r="N78" s="2">
        <f>SUMIFS(Transactions!I:I,Transactions!D:D,Accounts!A78,Transactions!A:A,"&lt;01/3/13",Transactions!A:A,"&gt;31/1/13")</f>
        <v>0</v>
      </c>
      <c r="O78" s="2">
        <f>SUMIFS(Transactions!I:I,Transactions!D:D,Accounts!A78,Transactions!A:A,"&lt;01/4/13",Transactions!A:A,"&gt;28/2/13")</f>
        <v>0</v>
      </c>
      <c r="P78" s="2">
        <f>SUMIFS(Transactions!I:I,Transactions!D:D,Accounts!A78,Transactions!A:A,"&lt;01/5/13",Transactions!A:A,"&gt;31/3/13")</f>
        <v>0</v>
      </c>
      <c r="Q78" s="2">
        <f>SUMIFS(Transactions!I:I,Transactions!D:D,Accounts!A78,Transactions!A:A,"&lt;01/6/13",Transactions!A:A,"&gt;30/4/13")</f>
        <v>0</v>
      </c>
      <c r="R78" s="2">
        <f>SUMIFS(Transactions!I:I,Transactions!D:D,Accounts!A78,Transactions!A:A,"&lt;01/7/13",Transactions!A:A,"&gt;31/5/13")</f>
        <v>0</v>
      </c>
    </row>
    <row r="79" spans="1:18" x14ac:dyDescent="0.2">
      <c r="B79" s="45" t="s">
        <v>14</v>
      </c>
      <c r="F79" s="11">
        <f t="shared" si="1"/>
        <v>0</v>
      </c>
      <c r="G79" s="2">
        <f>SUMIFS(Transactions!I:I,Transactions!D:D,Accounts!A79,Transactions!A:A,"&lt;01/08/12",Transactions!A:A,"&gt;30/6/12")</f>
        <v>0</v>
      </c>
      <c r="H79" s="2">
        <f>SUMIFS(Transactions!I:I,Transactions!D:D,Accounts!A79,Transactions!A:A,"&lt;01/09/12",Transactions!A:A,"&gt;31/7/12")</f>
        <v>0</v>
      </c>
      <c r="I79" s="2">
        <f>SUMIFS(Transactions!I:I,Transactions!D:D,Accounts!A79,Transactions!A:A,"&lt;01/10/12",Transactions!A:A,"&gt;31/8/12")</f>
        <v>0</v>
      </c>
      <c r="J79" s="2">
        <f>SUMIFS(Transactions!I:I,Transactions!D:D,Accounts!A79,Transactions!A:A,"&lt;01/11/12",Transactions!A:A,"&gt;30/9/12")</f>
        <v>0</v>
      </c>
      <c r="K79" s="2">
        <f>SUMIFS(Transactions!I:I,Transactions!D:D,Accounts!A79,Transactions!A:A,"&lt;01/12/12",Transactions!A:A,"&gt;31/10/12")</f>
        <v>0</v>
      </c>
      <c r="L79" s="2">
        <f>SUMIFS(Transactions!I:I,Transactions!D:D,Accounts!A79,Transactions!A:A,"&lt;01/1/13",Transactions!A:A,"&gt;30/11/12")</f>
        <v>0</v>
      </c>
      <c r="M79" s="2">
        <f>SUMIFS(Transactions!I:I,Transactions!D:D,Accounts!A79,Transactions!A:A,"&lt;01/2/13",Transactions!A:A,"&gt;31/12/12")</f>
        <v>0</v>
      </c>
      <c r="N79" s="2">
        <f>SUMIFS(Transactions!I:I,Transactions!D:D,Accounts!A79,Transactions!A:A,"&lt;01/3/13",Transactions!A:A,"&gt;31/1/13")</f>
        <v>0</v>
      </c>
      <c r="O79" s="2">
        <f>SUMIFS(Transactions!I:I,Transactions!D:D,Accounts!A79,Transactions!A:A,"&lt;01/4/13",Transactions!A:A,"&gt;28/2/13")</f>
        <v>0</v>
      </c>
      <c r="P79" s="2">
        <f>SUMIFS(Transactions!I:I,Transactions!D:D,Accounts!A79,Transactions!A:A,"&lt;01/5/13",Transactions!A:A,"&gt;31/3/13")</f>
        <v>0</v>
      </c>
      <c r="Q79" s="2">
        <f>SUMIFS(Transactions!I:I,Transactions!D:D,Accounts!A79,Transactions!A:A,"&lt;01/6/13",Transactions!A:A,"&gt;30/4/13")</f>
        <v>0</v>
      </c>
      <c r="R79" s="2">
        <f>SUMIFS(Transactions!I:I,Transactions!D:D,Accounts!A79,Transactions!A:A,"&lt;01/7/13",Transactions!A:A,"&gt;31/5/13")</f>
        <v>0</v>
      </c>
    </row>
    <row r="80" spans="1:18" x14ac:dyDescent="0.2">
      <c r="A80" s="76">
        <v>451</v>
      </c>
      <c r="C80" s="5" t="s">
        <v>13</v>
      </c>
      <c r="F80" s="11">
        <f t="shared" si="1"/>
        <v>0</v>
      </c>
      <c r="G80" s="2">
        <f>SUMIFS(Transactions!I:I,Transactions!D:D,Accounts!A80,Transactions!A:A,"&lt;01/08/12",Transactions!A:A,"&gt;30/6/12")</f>
        <v>0</v>
      </c>
      <c r="H80" s="2">
        <f>SUMIFS(Transactions!I:I,Transactions!D:D,Accounts!A80,Transactions!A:A,"&lt;01/09/12",Transactions!A:A,"&gt;31/7/12")</f>
        <v>0</v>
      </c>
      <c r="I80" s="2">
        <f>SUMIFS(Transactions!I:I,Transactions!D:D,Accounts!A80,Transactions!A:A,"&lt;01/10/12",Transactions!A:A,"&gt;31/8/12")</f>
        <v>0</v>
      </c>
      <c r="J80" s="2">
        <f>SUMIFS(Transactions!I:I,Transactions!D:D,Accounts!A80,Transactions!A:A,"&lt;01/11/12",Transactions!A:A,"&gt;30/9/12")</f>
        <v>0</v>
      </c>
      <c r="K80" s="2">
        <f>SUMIFS(Transactions!I:I,Transactions!D:D,Accounts!A80,Transactions!A:A,"&lt;01/12/12",Transactions!A:A,"&gt;31/10/12")</f>
        <v>0</v>
      </c>
      <c r="L80" s="2">
        <f>SUMIFS(Transactions!I:I,Transactions!D:D,Accounts!A80,Transactions!A:A,"&lt;01/1/13",Transactions!A:A,"&gt;30/11/12")</f>
        <v>0</v>
      </c>
      <c r="M80" s="2">
        <f>SUMIFS(Transactions!I:I,Transactions!D:D,Accounts!A80,Transactions!A:A,"&lt;01/2/13",Transactions!A:A,"&gt;31/12/12")</f>
        <v>0</v>
      </c>
      <c r="N80" s="2">
        <f>SUMIFS(Transactions!I:I,Transactions!D:D,Accounts!A80,Transactions!A:A,"&lt;01/3/13",Transactions!A:A,"&gt;31/1/13")</f>
        <v>0</v>
      </c>
      <c r="O80" s="2">
        <f>SUMIFS(Transactions!I:I,Transactions!D:D,Accounts!A80,Transactions!A:A,"&lt;01/4/13",Transactions!A:A,"&gt;28/2/13")</f>
        <v>0</v>
      </c>
      <c r="P80" s="2">
        <f>SUMIFS(Transactions!I:I,Transactions!D:D,Accounts!A80,Transactions!A:A,"&lt;01/5/13",Transactions!A:A,"&gt;31/3/13")</f>
        <v>0</v>
      </c>
      <c r="Q80" s="2">
        <f>SUMIFS(Transactions!I:I,Transactions!D:D,Accounts!A80,Transactions!A:A,"&lt;01/6/13",Transactions!A:A,"&gt;30/4/13")</f>
        <v>0</v>
      </c>
      <c r="R80" s="2">
        <f>SUMIFS(Transactions!I:I,Transactions!D:D,Accounts!A80,Transactions!A:A,"&lt;01/7/13",Transactions!A:A,"&gt;31/5/13")</f>
        <v>0</v>
      </c>
    </row>
    <row r="81" spans="1:18" x14ac:dyDescent="0.2">
      <c r="A81" s="76">
        <v>452</v>
      </c>
      <c r="C81" s="5" t="s">
        <v>13</v>
      </c>
      <c r="F81" s="11">
        <f t="shared" si="1"/>
        <v>0</v>
      </c>
      <c r="G81" s="2">
        <f>SUMIFS(Transactions!I:I,Transactions!D:D,Accounts!A81,Transactions!A:A,"&lt;01/08/12",Transactions!A:A,"&gt;30/6/12")</f>
        <v>0</v>
      </c>
      <c r="H81" s="2">
        <f>SUMIFS(Transactions!I:I,Transactions!D:D,Accounts!A81,Transactions!A:A,"&lt;01/09/12",Transactions!A:A,"&gt;31/7/12")</f>
        <v>0</v>
      </c>
      <c r="I81" s="2">
        <f>SUMIFS(Transactions!I:I,Transactions!D:D,Accounts!A81,Transactions!A:A,"&lt;01/10/12",Transactions!A:A,"&gt;31/8/12")</f>
        <v>0</v>
      </c>
      <c r="J81" s="2">
        <f>SUMIFS(Transactions!I:I,Transactions!D:D,Accounts!A81,Transactions!A:A,"&lt;01/11/12",Transactions!A:A,"&gt;30/9/12")</f>
        <v>0</v>
      </c>
      <c r="K81" s="2">
        <f>SUMIFS(Transactions!I:I,Transactions!D:D,Accounts!A81,Transactions!A:A,"&lt;01/12/12",Transactions!A:A,"&gt;31/10/12")</f>
        <v>0</v>
      </c>
      <c r="L81" s="2">
        <f>SUMIFS(Transactions!I:I,Transactions!D:D,Accounts!A81,Transactions!A:A,"&lt;01/1/13",Transactions!A:A,"&gt;30/11/12")</f>
        <v>0</v>
      </c>
      <c r="M81" s="2">
        <f>SUMIFS(Transactions!I:I,Transactions!D:D,Accounts!A81,Transactions!A:A,"&lt;01/2/13",Transactions!A:A,"&gt;31/12/12")</f>
        <v>0</v>
      </c>
      <c r="N81" s="2">
        <f>SUMIFS(Transactions!I:I,Transactions!D:D,Accounts!A81,Transactions!A:A,"&lt;01/3/13",Transactions!A:A,"&gt;31/1/13")</f>
        <v>0</v>
      </c>
      <c r="O81" s="2">
        <f>SUMIFS(Transactions!I:I,Transactions!D:D,Accounts!A81,Transactions!A:A,"&lt;01/4/13",Transactions!A:A,"&gt;28/2/13")</f>
        <v>0</v>
      </c>
      <c r="P81" s="2">
        <f>SUMIFS(Transactions!I:I,Transactions!D:D,Accounts!A81,Transactions!A:A,"&lt;01/5/13",Transactions!A:A,"&gt;31/3/13")</f>
        <v>0</v>
      </c>
      <c r="Q81" s="2">
        <f>SUMIFS(Transactions!I:I,Transactions!D:D,Accounts!A81,Transactions!A:A,"&lt;01/6/13",Transactions!A:A,"&gt;30/4/13")</f>
        <v>0</v>
      </c>
      <c r="R81" s="2">
        <f>SUMIFS(Transactions!I:I,Transactions!D:D,Accounts!A81,Transactions!A:A,"&lt;01/7/13",Transactions!A:A,"&gt;31/5/13")</f>
        <v>0</v>
      </c>
    </row>
    <row r="82" spans="1:18" x14ac:dyDescent="0.2">
      <c r="A82" s="76">
        <v>453</v>
      </c>
      <c r="C82" s="5" t="s">
        <v>13</v>
      </c>
      <c r="F82" s="11">
        <f t="shared" si="1"/>
        <v>0</v>
      </c>
      <c r="G82" s="2">
        <f>SUMIFS(Transactions!I:I,Transactions!D:D,Accounts!A82,Transactions!A:A,"&lt;01/08/12",Transactions!A:A,"&gt;30/6/12")</f>
        <v>0</v>
      </c>
      <c r="H82" s="2">
        <f>SUMIFS(Transactions!I:I,Transactions!D:D,Accounts!A82,Transactions!A:A,"&lt;01/09/12",Transactions!A:A,"&gt;31/7/12")</f>
        <v>0</v>
      </c>
      <c r="I82" s="2">
        <f>SUMIFS(Transactions!I:I,Transactions!D:D,Accounts!A82,Transactions!A:A,"&lt;01/10/12",Transactions!A:A,"&gt;31/8/12")</f>
        <v>0</v>
      </c>
      <c r="J82" s="2">
        <f>SUMIFS(Transactions!I:I,Transactions!D:D,Accounts!A82,Transactions!A:A,"&lt;01/11/12",Transactions!A:A,"&gt;30/9/12")</f>
        <v>0</v>
      </c>
      <c r="K82" s="2">
        <f>SUMIFS(Transactions!I:I,Transactions!D:D,Accounts!A82,Transactions!A:A,"&lt;01/12/12",Transactions!A:A,"&gt;31/10/12")</f>
        <v>0</v>
      </c>
      <c r="L82" s="2">
        <f>SUMIFS(Transactions!I:I,Transactions!D:D,Accounts!A82,Transactions!A:A,"&lt;01/1/13",Transactions!A:A,"&gt;30/11/12")</f>
        <v>0</v>
      </c>
      <c r="M82" s="2">
        <f>SUMIFS(Transactions!I:I,Transactions!D:D,Accounts!A82,Transactions!A:A,"&lt;01/2/13",Transactions!A:A,"&gt;31/12/12")</f>
        <v>0</v>
      </c>
      <c r="N82" s="2">
        <f>SUMIFS(Transactions!I:I,Transactions!D:D,Accounts!A82,Transactions!A:A,"&lt;01/3/13",Transactions!A:A,"&gt;31/1/13")</f>
        <v>0</v>
      </c>
      <c r="O82" s="2">
        <f>SUMIFS(Transactions!I:I,Transactions!D:D,Accounts!A82,Transactions!A:A,"&lt;01/4/13",Transactions!A:A,"&gt;28/2/13")</f>
        <v>0</v>
      </c>
      <c r="P82" s="2">
        <f>SUMIFS(Transactions!I:I,Transactions!D:D,Accounts!A82,Transactions!A:A,"&lt;01/5/13",Transactions!A:A,"&gt;31/3/13")</f>
        <v>0</v>
      </c>
      <c r="Q82" s="2">
        <f>SUMIFS(Transactions!I:I,Transactions!D:D,Accounts!A82,Transactions!A:A,"&lt;01/6/13",Transactions!A:A,"&gt;30/4/13")</f>
        <v>0</v>
      </c>
      <c r="R82" s="2">
        <f>SUMIFS(Transactions!I:I,Transactions!D:D,Accounts!A82,Transactions!A:A,"&lt;01/7/13",Transactions!A:A,"&gt;31/5/13")</f>
        <v>0</v>
      </c>
    </row>
    <row r="83" spans="1:18" x14ac:dyDescent="0.2">
      <c r="A83" s="76">
        <v>454</v>
      </c>
      <c r="C83" s="5" t="s">
        <v>13</v>
      </c>
      <c r="F83" s="11">
        <f t="shared" si="1"/>
        <v>0</v>
      </c>
      <c r="G83" s="2">
        <f>SUMIFS(Transactions!I:I,Transactions!D:D,Accounts!A83,Transactions!A:A,"&lt;01/08/12",Transactions!A:A,"&gt;30/6/12")</f>
        <v>0</v>
      </c>
      <c r="H83" s="2">
        <f>SUMIFS(Transactions!I:I,Transactions!D:D,Accounts!A83,Transactions!A:A,"&lt;01/09/12",Transactions!A:A,"&gt;31/7/12")</f>
        <v>0</v>
      </c>
      <c r="I83" s="2">
        <f>SUMIFS(Transactions!I:I,Transactions!D:D,Accounts!A83,Transactions!A:A,"&lt;01/10/12",Transactions!A:A,"&gt;31/8/12")</f>
        <v>0</v>
      </c>
      <c r="J83" s="2">
        <f>SUMIFS(Transactions!I:I,Transactions!D:D,Accounts!A83,Transactions!A:A,"&lt;01/11/12",Transactions!A:A,"&gt;30/9/12")</f>
        <v>0</v>
      </c>
      <c r="K83" s="2">
        <f>SUMIFS(Transactions!I:I,Transactions!D:D,Accounts!A83,Transactions!A:A,"&lt;01/12/12",Transactions!A:A,"&gt;31/10/12")</f>
        <v>0</v>
      </c>
      <c r="L83" s="2">
        <f>SUMIFS(Transactions!I:I,Transactions!D:D,Accounts!A83,Transactions!A:A,"&lt;01/1/13",Transactions!A:A,"&gt;30/11/12")</f>
        <v>0</v>
      </c>
      <c r="M83" s="2">
        <f>SUMIFS(Transactions!I:I,Transactions!D:D,Accounts!A83,Transactions!A:A,"&lt;01/2/13",Transactions!A:A,"&gt;31/12/12")</f>
        <v>0</v>
      </c>
      <c r="N83" s="2">
        <f>SUMIFS(Transactions!I:I,Transactions!D:D,Accounts!A83,Transactions!A:A,"&lt;01/3/13",Transactions!A:A,"&gt;31/1/13")</f>
        <v>0</v>
      </c>
      <c r="O83" s="2">
        <f>SUMIFS(Transactions!I:I,Transactions!D:D,Accounts!A83,Transactions!A:A,"&lt;01/4/13",Transactions!A:A,"&gt;28/2/13")</f>
        <v>0</v>
      </c>
      <c r="P83" s="2">
        <f>SUMIFS(Transactions!I:I,Transactions!D:D,Accounts!A83,Transactions!A:A,"&lt;01/5/13",Transactions!A:A,"&gt;31/3/13")</f>
        <v>0</v>
      </c>
      <c r="Q83" s="2">
        <f>SUMIFS(Transactions!I:I,Transactions!D:D,Accounts!A83,Transactions!A:A,"&lt;01/6/13",Transactions!A:A,"&gt;30/4/13")</f>
        <v>0</v>
      </c>
      <c r="R83" s="2">
        <f>SUMIFS(Transactions!I:I,Transactions!D:D,Accounts!A83,Transactions!A:A,"&lt;01/7/13",Transactions!A:A,"&gt;31/5/13")</f>
        <v>0</v>
      </c>
    </row>
    <row r="84" spans="1:18" x14ac:dyDescent="0.2">
      <c r="B84" s="45" t="s">
        <v>15</v>
      </c>
      <c r="F84" s="11">
        <f t="shared" si="1"/>
        <v>0</v>
      </c>
      <c r="G84" s="2">
        <f>SUMIFS(Transactions!I:I,Transactions!D:D,Accounts!A84,Transactions!A:A,"&lt;01/08/12",Transactions!A:A,"&gt;30/6/12")</f>
        <v>0</v>
      </c>
      <c r="H84" s="2">
        <f>SUMIFS(Transactions!I:I,Transactions!D:D,Accounts!A84,Transactions!A:A,"&lt;01/09/12",Transactions!A:A,"&gt;31/7/12")</f>
        <v>0</v>
      </c>
      <c r="I84" s="2">
        <f>SUMIFS(Transactions!I:I,Transactions!D:D,Accounts!A84,Transactions!A:A,"&lt;01/10/12",Transactions!A:A,"&gt;31/8/12")</f>
        <v>0</v>
      </c>
      <c r="J84" s="2">
        <f>SUMIFS(Transactions!I:I,Transactions!D:D,Accounts!A84,Transactions!A:A,"&lt;01/11/12",Transactions!A:A,"&gt;30/9/12")</f>
        <v>0</v>
      </c>
      <c r="K84" s="2">
        <f>SUMIFS(Transactions!I:I,Transactions!D:D,Accounts!A84,Transactions!A:A,"&lt;01/12/12",Transactions!A:A,"&gt;31/10/12")</f>
        <v>0</v>
      </c>
      <c r="L84" s="2">
        <f>SUMIFS(Transactions!I:I,Transactions!D:D,Accounts!A84,Transactions!A:A,"&lt;01/1/13",Transactions!A:A,"&gt;30/11/12")</f>
        <v>0</v>
      </c>
      <c r="M84" s="2">
        <f>SUMIFS(Transactions!I:I,Transactions!D:D,Accounts!A84,Transactions!A:A,"&lt;01/2/13",Transactions!A:A,"&gt;31/12/12")</f>
        <v>0</v>
      </c>
      <c r="N84" s="2">
        <f>SUMIFS(Transactions!I:I,Transactions!D:D,Accounts!A84,Transactions!A:A,"&lt;01/3/13",Transactions!A:A,"&gt;31/1/13")</f>
        <v>0</v>
      </c>
      <c r="O84" s="2">
        <f>SUMIFS(Transactions!I:I,Transactions!D:D,Accounts!A84,Transactions!A:A,"&lt;01/4/13",Transactions!A:A,"&gt;28/2/13")</f>
        <v>0</v>
      </c>
      <c r="P84" s="2">
        <f>SUMIFS(Transactions!I:I,Transactions!D:D,Accounts!A84,Transactions!A:A,"&lt;01/5/13",Transactions!A:A,"&gt;31/3/13")</f>
        <v>0</v>
      </c>
      <c r="Q84" s="2">
        <f>SUMIFS(Transactions!I:I,Transactions!D:D,Accounts!A84,Transactions!A:A,"&lt;01/6/13",Transactions!A:A,"&gt;30/4/13")</f>
        <v>0</v>
      </c>
      <c r="R84" s="2">
        <f>SUMIFS(Transactions!I:I,Transactions!D:D,Accounts!A84,Transactions!A:A,"&lt;01/7/13",Transactions!A:A,"&gt;31/5/13")</f>
        <v>0</v>
      </c>
    </row>
    <row r="85" spans="1:18" x14ac:dyDescent="0.2">
      <c r="A85" s="76">
        <v>461</v>
      </c>
      <c r="C85" s="5" t="s">
        <v>13</v>
      </c>
      <c r="F85" s="11">
        <f t="shared" si="1"/>
        <v>0</v>
      </c>
      <c r="G85" s="2">
        <f>SUMIFS(Transactions!I:I,Transactions!D:D,Accounts!A85,Transactions!A:A,"&lt;01/08/12",Transactions!A:A,"&gt;30/6/12")</f>
        <v>0</v>
      </c>
      <c r="H85" s="2">
        <f>SUMIFS(Transactions!I:I,Transactions!D:D,Accounts!A85,Transactions!A:A,"&lt;01/09/12",Transactions!A:A,"&gt;31/7/12")</f>
        <v>0</v>
      </c>
      <c r="I85" s="2">
        <f>SUMIFS(Transactions!I:I,Transactions!D:D,Accounts!A85,Transactions!A:A,"&lt;01/10/12",Transactions!A:A,"&gt;31/8/12")</f>
        <v>0</v>
      </c>
      <c r="J85" s="2">
        <f>SUMIFS(Transactions!I:I,Transactions!D:D,Accounts!A85,Transactions!A:A,"&lt;01/11/12",Transactions!A:A,"&gt;30/9/12")</f>
        <v>0</v>
      </c>
      <c r="K85" s="2">
        <f>SUMIFS(Transactions!I:I,Transactions!D:D,Accounts!A85,Transactions!A:A,"&lt;01/12/12",Transactions!A:A,"&gt;31/10/12")</f>
        <v>0</v>
      </c>
      <c r="L85" s="2">
        <f>SUMIFS(Transactions!I:I,Transactions!D:D,Accounts!A85,Transactions!A:A,"&lt;01/1/13",Transactions!A:A,"&gt;30/11/12")</f>
        <v>0</v>
      </c>
      <c r="M85" s="2">
        <f>SUMIFS(Transactions!I:I,Transactions!D:D,Accounts!A85,Transactions!A:A,"&lt;01/2/13",Transactions!A:A,"&gt;31/12/12")</f>
        <v>0</v>
      </c>
      <c r="N85" s="2">
        <f>SUMIFS(Transactions!I:I,Transactions!D:D,Accounts!A85,Transactions!A:A,"&lt;01/3/13",Transactions!A:A,"&gt;31/1/13")</f>
        <v>0</v>
      </c>
      <c r="O85" s="2">
        <f>SUMIFS(Transactions!I:I,Transactions!D:D,Accounts!A85,Transactions!A:A,"&lt;01/4/13",Transactions!A:A,"&gt;28/2/13")</f>
        <v>0</v>
      </c>
      <c r="P85" s="2">
        <f>SUMIFS(Transactions!I:I,Transactions!D:D,Accounts!A85,Transactions!A:A,"&lt;01/5/13",Transactions!A:A,"&gt;31/3/13")</f>
        <v>0</v>
      </c>
      <c r="Q85" s="2">
        <f>SUMIFS(Transactions!I:I,Transactions!D:D,Accounts!A85,Transactions!A:A,"&lt;01/6/13",Transactions!A:A,"&gt;30/4/13")</f>
        <v>0</v>
      </c>
      <c r="R85" s="2">
        <f>SUMIFS(Transactions!I:I,Transactions!D:D,Accounts!A85,Transactions!A:A,"&lt;01/7/13",Transactions!A:A,"&gt;31/5/13")</f>
        <v>0</v>
      </c>
    </row>
    <row r="86" spans="1:18" x14ac:dyDescent="0.2">
      <c r="A86" s="76">
        <v>462</v>
      </c>
      <c r="C86" s="5" t="s">
        <v>13</v>
      </c>
      <c r="F86" s="11">
        <f t="shared" si="1"/>
        <v>0</v>
      </c>
      <c r="G86" s="2">
        <f>SUMIFS(Transactions!I:I,Transactions!D:D,Accounts!A86,Transactions!A:A,"&lt;01/08/12",Transactions!A:A,"&gt;30/6/12")</f>
        <v>0</v>
      </c>
      <c r="H86" s="2">
        <f>SUMIFS(Transactions!I:I,Transactions!D:D,Accounts!A86,Transactions!A:A,"&lt;01/09/12",Transactions!A:A,"&gt;31/7/12")</f>
        <v>0</v>
      </c>
      <c r="I86" s="2">
        <f>SUMIFS(Transactions!I:I,Transactions!D:D,Accounts!A86,Transactions!A:A,"&lt;01/10/12",Transactions!A:A,"&gt;31/8/12")</f>
        <v>0</v>
      </c>
      <c r="J86" s="2">
        <f>SUMIFS(Transactions!I:I,Transactions!D:D,Accounts!A86,Transactions!A:A,"&lt;01/11/12",Transactions!A:A,"&gt;30/9/12")</f>
        <v>0</v>
      </c>
      <c r="K86" s="2">
        <f>SUMIFS(Transactions!I:I,Transactions!D:D,Accounts!A86,Transactions!A:A,"&lt;01/12/12",Transactions!A:A,"&gt;31/10/12")</f>
        <v>0</v>
      </c>
      <c r="L86" s="2">
        <f>SUMIFS(Transactions!I:I,Transactions!D:D,Accounts!A86,Transactions!A:A,"&lt;01/1/13",Transactions!A:A,"&gt;30/11/12")</f>
        <v>0</v>
      </c>
      <c r="M86" s="2">
        <f>SUMIFS(Transactions!I:I,Transactions!D:D,Accounts!A86,Transactions!A:A,"&lt;01/2/13",Transactions!A:A,"&gt;31/12/12")</f>
        <v>0</v>
      </c>
      <c r="N86" s="2">
        <f>SUMIFS(Transactions!I:I,Transactions!D:D,Accounts!A86,Transactions!A:A,"&lt;01/3/13",Transactions!A:A,"&gt;31/1/13")</f>
        <v>0</v>
      </c>
      <c r="O86" s="2">
        <f>SUMIFS(Transactions!I:I,Transactions!D:D,Accounts!A86,Transactions!A:A,"&lt;01/4/13",Transactions!A:A,"&gt;28/2/13")</f>
        <v>0</v>
      </c>
      <c r="P86" s="2">
        <f>SUMIFS(Transactions!I:I,Transactions!D:D,Accounts!A86,Transactions!A:A,"&lt;01/5/13",Transactions!A:A,"&gt;31/3/13")</f>
        <v>0</v>
      </c>
      <c r="Q86" s="2">
        <f>SUMIFS(Transactions!I:I,Transactions!D:D,Accounts!A86,Transactions!A:A,"&lt;01/6/13",Transactions!A:A,"&gt;30/4/13")</f>
        <v>0</v>
      </c>
      <c r="R86" s="2">
        <f>SUMIFS(Transactions!I:I,Transactions!D:D,Accounts!A86,Transactions!A:A,"&lt;01/7/13",Transactions!A:A,"&gt;31/5/13")</f>
        <v>0</v>
      </c>
    </row>
    <row r="87" spans="1:18" x14ac:dyDescent="0.2">
      <c r="A87" s="76">
        <v>463</v>
      </c>
      <c r="C87" s="5" t="s">
        <v>13</v>
      </c>
      <c r="F87" s="11">
        <f t="shared" si="1"/>
        <v>0</v>
      </c>
      <c r="G87" s="2">
        <f>SUMIFS(Transactions!I:I,Transactions!D:D,Accounts!A87,Transactions!A:A,"&lt;01/08/12",Transactions!A:A,"&gt;30/6/12")</f>
        <v>0</v>
      </c>
      <c r="H87" s="2">
        <f>SUMIFS(Transactions!I:I,Transactions!D:D,Accounts!A87,Transactions!A:A,"&lt;01/09/12",Transactions!A:A,"&gt;31/7/12")</f>
        <v>0</v>
      </c>
      <c r="I87" s="2">
        <f>SUMIFS(Transactions!I:I,Transactions!D:D,Accounts!A87,Transactions!A:A,"&lt;01/10/12",Transactions!A:A,"&gt;31/8/12")</f>
        <v>0</v>
      </c>
      <c r="J87" s="2">
        <f>SUMIFS(Transactions!I:I,Transactions!D:D,Accounts!A87,Transactions!A:A,"&lt;01/11/12",Transactions!A:A,"&gt;30/9/12")</f>
        <v>0</v>
      </c>
      <c r="K87" s="2">
        <f>SUMIFS(Transactions!I:I,Transactions!D:D,Accounts!A87,Transactions!A:A,"&lt;01/12/12",Transactions!A:A,"&gt;31/10/12")</f>
        <v>0</v>
      </c>
      <c r="L87" s="2">
        <f>SUMIFS(Transactions!I:I,Transactions!D:D,Accounts!A87,Transactions!A:A,"&lt;01/1/13",Transactions!A:A,"&gt;30/11/12")</f>
        <v>0</v>
      </c>
      <c r="M87" s="2">
        <f>SUMIFS(Transactions!I:I,Transactions!D:D,Accounts!A87,Transactions!A:A,"&lt;01/2/13",Transactions!A:A,"&gt;31/12/12")</f>
        <v>0</v>
      </c>
      <c r="N87" s="2">
        <f>SUMIFS(Transactions!I:I,Transactions!D:D,Accounts!A87,Transactions!A:A,"&lt;01/3/13",Transactions!A:A,"&gt;31/1/13")</f>
        <v>0</v>
      </c>
      <c r="O87" s="2">
        <f>SUMIFS(Transactions!I:I,Transactions!D:D,Accounts!A87,Transactions!A:A,"&lt;01/4/13",Transactions!A:A,"&gt;28/2/13")</f>
        <v>0</v>
      </c>
      <c r="P87" s="2">
        <f>SUMIFS(Transactions!I:I,Transactions!D:D,Accounts!A87,Transactions!A:A,"&lt;01/5/13",Transactions!A:A,"&gt;31/3/13")</f>
        <v>0</v>
      </c>
      <c r="Q87" s="2">
        <f>SUMIFS(Transactions!I:I,Transactions!D:D,Accounts!A87,Transactions!A:A,"&lt;01/6/13",Transactions!A:A,"&gt;30/4/13")</f>
        <v>0</v>
      </c>
      <c r="R87" s="2">
        <f>SUMIFS(Transactions!I:I,Transactions!D:D,Accounts!A87,Transactions!A:A,"&lt;01/7/13",Transactions!A:A,"&gt;31/5/13")</f>
        <v>0</v>
      </c>
    </row>
    <row r="88" spans="1:18" x14ac:dyDescent="0.2">
      <c r="A88" s="76">
        <v>464</v>
      </c>
      <c r="C88" s="5" t="s">
        <v>13</v>
      </c>
      <c r="F88" s="11">
        <f t="shared" si="1"/>
        <v>0</v>
      </c>
      <c r="G88" s="2">
        <f>SUMIFS(Transactions!I:I,Transactions!D:D,Accounts!A88,Transactions!A:A,"&lt;01/08/12",Transactions!A:A,"&gt;30/6/12")</f>
        <v>0</v>
      </c>
      <c r="H88" s="2">
        <f>SUMIFS(Transactions!I:I,Transactions!D:D,Accounts!A88,Transactions!A:A,"&lt;01/09/12",Transactions!A:A,"&gt;31/7/12")</f>
        <v>0</v>
      </c>
      <c r="I88" s="2">
        <f>SUMIFS(Transactions!I:I,Transactions!D:D,Accounts!A88,Transactions!A:A,"&lt;01/10/12",Transactions!A:A,"&gt;31/8/12")</f>
        <v>0</v>
      </c>
      <c r="J88" s="2">
        <f>SUMIFS(Transactions!I:I,Transactions!D:D,Accounts!A88,Transactions!A:A,"&lt;01/11/12",Transactions!A:A,"&gt;30/9/12")</f>
        <v>0</v>
      </c>
      <c r="K88" s="2">
        <f>SUMIFS(Transactions!I:I,Transactions!D:D,Accounts!A88,Transactions!A:A,"&lt;01/12/12",Transactions!A:A,"&gt;31/10/12")</f>
        <v>0</v>
      </c>
      <c r="L88" s="2">
        <f>SUMIFS(Transactions!I:I,Transactions!D:D,Accounts!A88,Transactions!A:A,"&lt;01/1/13",Transactions!A:A,"&gt;30/11/12")</f>
        <v>0</v>
      </c>
      <c r="M88" s="2">
        <f>SUMIFS(Transactions!I:I,Transactions!D:D,Accounts!A88,Transactions!A:A,"&lt;01/2/13",Transactions!A:A,"&gt;31/12/12")</f>
        <v>0</v>
      </c>
      <c r="N88" s="2">
        <f>SUMIFS(Transactions!I:I,Transactions!D:D,Accounts!A88,Transactions!A:A,"&lt;01/3/13",Transactions!A:A,"&gt;31/1/13")</f>
        <v>0</v>
      </c>
      <c r="O88" s="2">
        <f>SUMIFS(Transactions!I:I,Transactions!D:D,Accounts!A88,Transactions!A:A,"&lt;01/4/13",Transactions!A:A,"&gt;28/2/13")</f>
        <v>0</v>
      </c>
      <c r="P88" s="2">
        <f>SUMIFS(Transactions!I:I,Transactions!D:D,Accounts!A88,Transactions!A:A,"&lt;01/5/13",Transactions!A:A,"&gt;31/3/13")</f>
        <v>0</v>
      </c>
      <c r="Q88" s="2">
        <f>SUMIFS(Transactions!I:I,Transactions!D:D,Accounts!A88,Transactions!A:A,"&lt;01/6/13",Transactions!A:A,"&gt;30/4/13")</f>
        <v>0</v>
      </c>
      <c r="R88" s="2">
        <f>SUMIFS(Transactions!I:I,Transactions!D:D,Accounts!A88,Transactions!A:A,"&lt;01/7/13",Transactions!A:A,"&gt;31/5/13")</f>
        <v>0</v>
      </c>
    </row>
    <row r="89" spans="1:18" x14ac:dyDescent="0.2">
      <c r="A89" s="76">
        <v>465</v>
      </c>
      <c r="C89" s="5" t="s">
        <v>13</v>
      </c>
      <c r="F89" s="11">
        <f t="shared" si="1"/>
        <v>0</v>
      </c>
      <c r="G89" s="2">
        <f>SUMIFS(Transactions!I:I,Transactions!D:D,Accounts!A89,Transactions!A:A,"&lt;01/08/12",Transactions!A:A,"&gt;30/6/12")</f>
        <v>0</v>
      </c>
      <c r="H89" s="2">
        <f>SUMIFS(Transactions!I:I,Transactions!D:D,Accounts!A89,Transactions!A:A,"&lt;01/09/12",Transactions!A:A,"&gt;31/7/12")</f>
        <v>0</v>
      </c>
      <c r="I89" s="2">
        <f>SUMIFS(Transactions!I:I,Transactions!D:D,Accounts!A89,Transactions!A:A,"&lt;01/10/12",Transactions!A:A,"&gt;31/8/12")</f>
        <v>0</v>
      </c>
      <c r="J89" s="2">
        <f>SUMIFS(Transactions!I:I,Transactions!D:D,Accounts!A89,Transactions!A:A,"&lt;01/11/12",Transactions!A:A,"&gt;30/9/12")</f>
        <v>0</v>
      </c>
      <c r="K89" s="2">
        <f>SUMIFS(Transactions!I:I,Transactions!D:D,Accounts!A89,Transactions!A:A,"&lt;01/12/12",Transactions!A:A,"&gt;31/10/12")</f>
        <v>0</v>
      </c>
      <c r="L89" s="2">
        <f>SUMIFS(Transactions!I:I,Transactions!D:D,Accounts!A89,Transactions!A:A,"&lt;01/1/13",Transactions!A:A,"&gt;30/11/12")</f>
        <v>0</v>
      </c>
      <c r="M89" s="2">
        <f>SUMIFS(Transactions!I:I,Transactions!D:D,Accounts!A89,Transactions!A:A,"&lt;01/2/13",Transactions!A:A,"&gt;31/12/12")</f>
        <v>0</v>
      </c>
      <c r="N89" s="2">
        <f>SUMIFS(Transactions!I:I,Transactions!D:D,Accounts!A89,Transactions!A:A,"&lt;01/3/13",Transactions!A:A,"&gt;31/1/13")</f>
        <v>0</v>
      </c>
      <c r="O89" s="2">
        <f>SUMIFS(Transactions!I:I,Transactions!D:D,Accounts!A89,Transactions!A:A,"&lt;01/4/13",Transactions!A:A,"&gt;28/2/13")</f>
        <v>0</v>
      </c>
      <c r="P89" s="2">
        <f>SUMIFS(Transactions!I:I,Transactions!D:D,Accounts!A89,Transactions!A:A,"&lt;01/5/13",Transactions!A:A,"&gt;31/3/13")</f>
        <v>0</v>
      </c>
      <c r="Q89" s="2">
        <f>SUMIFS(Transactions!I:I,Transactions!D:D,Accounts!A89,Transactions!A:A,"&lt;01/6/13",Transactions!A:A,"&gt;30/4/13")</f>
        <v>0</v>
      </c>
      <c r="R89" s="2">
        <f>SUMIFS(Transactions!I:I,Transactions!D:D,Accounts!A89,Transactions!A:A,"&lt;01/7/13",Transactions!A:A,"&gt;31/5/13")</f>
        <v>0</v>
      </c>
    </row>
    <row r="90" spans="1:18" x14ac:dyDescent="0.2">
      <c r="A90" s="76">
        <v>466</v>
      </c>
      <c r="C90" s="5" t="s">
        <v>13</v>
      </c>
      <c r="F90" s="11">
        <f t="shared" si="1"/>
        <v>0</v>
      </c>
      <c r="G90" s="2">
        <f>SUMIFS(Transactions!I:I,Transactions!D:D,Accounts!A90,Transactions!A:A,"&lt;01/08/12",Transactions!A:A,"&gt;30/6/12")</f>
        <v>0</v>
      </c>
      <c r="H90" s="2">
        <f>SUMIFS(Transactions!I:I,Transactions!D:D,Accounts!A90,Transactions!A:A,"&lt;01/09/12",Transactions!A:A,"&gt;31/7/12")</f>
        <v>0</v>
      </c>
      <c r="I90" s="2">
        <f>SUMIFS(Transactions!I:I,Transactions!D:D,Accounts!A90,Transactions!A:A,"&lt;01/10/12",Transactions!A:A,"&gt;31/8/12")</f>
        <v>0</v>
      </c>
      <c r="J90" s="2">
        <f>SUMIFS(Transactions!I:I,Transactions!D:D,Accounts!A90,Transactions!A:A,"&lt;01/11/12",Transactions!A:A,"&gt;30/9/12")</f>
        <v>0</v>
      </c>
      <c r="K90" s="2">
        <f>SUMIFS(Transactions!I:I,Transactions!D:D,Accounts!A90,Transactions!A:A,"&lt;01/12/12",Transactions!A:A,"&gt;31/10/12")</f>
        <v>0</v>
      </c>
      <c r="L90" s="2">
        <f>SUMIFS(Transactions!I:I,Transactions!D:D,Accounts!A90,Transactions!A:A,"&lt;01/1/13",Transactions!A:A,"&gt;30/11/12")</f>
        <v>0</v>
      </c>
      <c r="M90" s="2">
        <f>SUMIFS(Transactions!I:I,Transactions!D:D,Accounts!A90,Transactions!A:A,"&lt;01/2/13",Transactions!A:A,"&gt;31/12/12")</f>
        <v>0</v>
      </c>
      <c r="N90" s="2">
        <f>SUMIFS(Transactions!I:I,Transactions!D:D,Accounts!A90,Transactions!A:A,"&lt;01/3/13",Transactions!A:A,"&gt;31/1/13")</f>
        <v>0</v>
      </c>
      <c r="O90" s="2">
        <f>SUMIFS(Transactions!I:I,Transactions!D:D,Accounts!A90,Transactions!A:A,"&lt;01/4/13",Transactions!A:A,"&gt;28/2/13")</f>
        <v>0</v>
      </c>
      <c r="P90" s="2">
        <f>SUMIFS(Transactions!I:I,Transactions!D:D,Accounts!A90,Transactions!A:A,"&lt;01/5/13",Transactions!A:A,"&gt;31/3/13")</f>
        <v>0</v>
      </c>
      <c r="Q90" s="2">
        <f>SUMIFS(Transactions!I:I,Transactions!D:D,Accounts!A90,Transactions!A:A,"&lt;01/6/13",Transactions!A:A,"&gt;30/4/13")</f>
        <v>0</v>
      </c>
      <c r="R90" s="2">
        <f>SUMIFS(Transactions!I:I,Transactions!D:D,Accounts!A90,Transactions!A:A,"&lt;01/7/13",Transactions!A:A,"&gt;31/5/13")</f>
        <v>0</v>
      </c>
    </row>
    <row r="91" spans="1:18" x14ac:dyDescent="0.2">
      <c r="B91" s="45" t="s">
        <v>43</v>
      </c>
      <c r="F91" s="11">
        <f t="shared" si="1"/>
        <v>0</v>
      </c>
      <c r="G91" s="2">
        <f>SUMIFS(Transactions!I:I,Transactions!D:D,Accounts!A91,Transactions!A:A,"&lt;01/08/12",Transactions!A:A,"&gt;30/6/12")</f>
        <v>0</v>
      </c>
      <c r="H91" s="2">
        <f>SUMIFS(Transactions!I:I,Transactions!D:D,Accounts!A91,Transactions!A:A,"&lt;01/09/12",Transactions!A:A,"&gt;31/7/12")</f>
        <v>0</v>
      </c>
      <c r="I91" s="2">
        <f>SUMIFS(Transactions!I:I,Transactions!D:D,Accounts!A91,Transactions!A:A,"&lt;01/10/12",Transactions!A:A,"&gt;31/8/12")</f>
        <v>0</v>
      </c>
      <c r="J91" s="2">
        <f>SUMIFS(Transactions!I:I,Transactions!D:D,Accounts!A91,Transactions!A:A,"&lt;01/11/12",Transactions!A:A,"&gt;30/9/12")</f>
        <v>0</v>
      </c>
      <c r="K91" s="2">
        <f>SUMIFS(Transactions!I:I,Transactions!D:D,Accounts!A91,Transactions!A:A,"&lt;01/12/12",Transactions!A:A,"&gt;31/10/12")</f>
        <v>0</v>
      </c>
      <c r="L91" s="2">
        <f>SUMIFS(Transactions!I:I,Transactions!D:D,Accounts!A91,Transactions!A:A,"&lt;01/1/13",Transactions!A:A,"&gt;30/11/12")</f>
        <v>0</v>
      </c>
      <c r="M91" s="2">
        <f>SUMIFS(Transactions!I:I,Transactions!D:D,Accounts!A91,Transactions!A:A,"&lt;01/2/13",Transactions!A:A,"&gt;31/12/12")</f>
        <v>0</v>
      </c>
      <c r="N91" s="2">
        <f>SUMIFS(Transactions!I:I,Transactions!D:D,Accounts!A91,Transactions!A:A,"&lt;01/3/13",Transactions!A:A,"&gt;31/1/13")</f>
        <v>0</v>
      </c>
      <c r="O91" s="2">
        <f>SUMIFS(Transactions!I:I,Transactions!D:D,Accounts!A91,Transactions!A:A,"&lt;01/4/13",Transactions!A:A,"&gt;28/2/13")</f>
        <v>0</v>
      </c>
      <c r="P91" s="2">
        <f>SUMIFS(Transactions!I:I,Transactions!D:D,Accounts!A91,Transactions!A:A,"&lt;01/5/13",Transactions!A:A,"&gt;31/3/13")</f>
        <v>0</v>
      </c>
      <c r="Q91" s="2">
        <f>SUMIFS(Transactions!I:I,Transactions!D:D,Accounts!A91,Transactions!A:A,"&lt;01/6/13",Transactions!A:A,"&gt;30/4/13")</f>
        <v>0</v>
      </c>
      <c r="R91" s="2">
        <f>SUMIFS(Transactions!I:I,Transactions!D:D,Accounts!A91,Transactions!A:A,"&lt;01/7/13",Transactions!A:A,"&gt;31/5/13")</f>
        <v>0</v>
      </c>
    </row>
    <row r="92" spans="1:18" x14ac:dyDescent="0.2">
      <c r="B92" s="45" t="s">
        <v>14</v>
      </c>
      <c r="F92" s="11">
        <f t="shared" si="1"/>
        <v>0</v>
      </c>
      <c r="G92" s="2">
        <f>SUMIFS(Transactions!I:I,Transactions!D:D,Accounts!A92,Transactions!A:A,"&lt;01/08/12",Transactions!A:A,"&gt;30/6/12")</f>
        <v>0</v>
      </c>
      <c r="H92" s="2">
        <f>SUMIFS(Transactions!I:I,Transactions!D:D,Accounts!A92,Transactions!A:A,"&lt;01/09/12",Transactions!A:A,"&gt;31/7/12")</f>
        <v>0</v>
      </c>
      <c r="I92" s="2">
        <f>SUMIFS(Transactions!I:I,Transactions!D:D,Accounts!A92,Transactions!A:A,"&lt;01/10/12",Transactions!A:A,"&gt;31/8/12")</f>
        <v>0</v>
      </c>
      <c r="J92" s="2">
        <f>SUMIFS(Transactions!I:I,Transactions!D:D,Accounts!A92,Transactions!A:A,"&lt;01/11/12",Transactions!A:A,"&gt;30/9/12")</f>
        <v>0</v>
      </c>
      <c r="K92" s="2">
        <f>SUMIFS(Transactions!I:I,Transactions!D:D,Accounts!A92,Transactions!A:A,"&lt;01/12/12",Transactions!A:A,"&gt;31/10/12")</f>
        <v>0</v>
      </c>
      <c r="L92" s="2">
        <f>SUMIFS(Transactions!I:I,Transactions!D:D,Accounts!A92,Transactions!A:A,"&lt;01/1/13",Transactions!A:A,"&gt;30/11/12")</f>
        <v>0</v>
      </c>
      <c r="M92" s="2">
        <f>SUMIFS(Transactions!I:I,Transactions!D:D,Accounts!A92,Transactions!A:A,"&lt;01/2/13",Transactions!A:A,"&gt;31/12/12")</f>
        <v>0</v>
      </c>
      <c r="N92" s="2">
        <f>SUMIFS(Transactions!I:I,Transactions!D:D,Accounts!A92,Transactions!A:A,"&lt;01/3/13",Transactions!A:A,"&gt;31/1/13")</f>
        <v>0</v>
      </c>
      <c r="O92" s="2">
        <f>SUMIFS(Transactions!I:I,Transactions!D:D,Accounts!A92,Transactions!A:A,"&lt;01/4/13",Transactions!A:A,"&gt;28/2/13")</f>
        <v>0</v>
      </c>
      <c r="P92" s="2">
        <f>SUMIFS(Transactions!I:I,Transactions!D:D,Accounts!A92,Transactions!A:A,"&lt;01/5/13",Transactions!A:A,"&gt;31/3/13")</f>
        <v>0</v>
      </c>
      <c r="Q92" s="2">
        <f>SUMIFS(Transactions!I:I,Transactions!D:D,Accounts!A92,Transactions!A:A,"&lt;01/6/13",Transactions!A:A,"&gt;30/4/13")</f>
        <v>0</v>
      </c>
      <c r="R92" s="2">
        <f>SUMIFS(Transactions!I:I,Transactions!D:D,Accounts!A92,Transactions!A:A,"&lt;01/7/13",Transactions!A:A,"&gt;31/5/13")</f>
        <v>0</v>
      </c>
    </row>
    <row r="93" spans="1:18" x14ac:dyDescent="0.2">
      <c r="A93" s="76">
        <v>511</v>
      </c>
      <c r="B93" s="5" t="s">
        <v>84</v>
      </c>
      <c r="C93" s="5" t="s">
        <v>16</v>
      </c>
      <c r="D93" s="5" t="b">
        <v>1</v>
      </c>
      <c r="F93" s="11">
        <f t="shared" si="1"/>
        <v>0</v>
      </c>
      <c r="G93" s="2">
        <f>SUMIFS(Transactions!I:I,Transactions!D:D,Accounts!A93,Transactions!A:A,"&lt;01/08/12",Transactions!A:A,"&gt;30/6/12")</f>
        <v>0</v>
      </c>
      <c r="H93" s="2">
        <f>SUMIFS(Transactions!I:I,Transactions!D:D,Accounts!A93,Transactions!A:A,"&lt;01/09/12",Transactions!A:A,"&gt;31/7/12")</f>
        <v>0</v>
      </c>
      <c r="I93" s="2">
        <f>SUMIFS(Transactions!I:I,Transactions!D:D,Accounts!A93,Transactions!A:A,"&lt;01/10/12",Transactions!A:A,"&gt;31/8/12")</f>
        <v>0</v>
      </c>
      <c r="J93" s="2">
        <f>SUMIFS(Transactions!I:I,Transactions!D:D,Accounts!A93,Transactions!A:A,"&lt;01/11/12",Transactions!A:A,"&gt;30/9/12")</f>
        <v>0</v>
      </c>
      <c r="K93" s="2">
        <f>SUMIFS(Transactions!I:I,Transactions!D:D,Accounts!A93,Transactions!A:A,"&lt;01/12/12",Transactions!A:A,"&gt;31/10/12")</f>
        <v>0</v>
      </c>
      <c r="L93" s="2">
        <f>SUMIFS(Transactions!I:I,Transactions!D:D,Accounts!A93,Transactions!A:A,"&lt;01/1/13",Transactions!A:A,"&gt;30/11/12")</f>
        <v>0</v>
      </c>
      <c r="M93" s="2">
        <f>SUMIFS(Transactions!I:I,Transactions!D:D,Accounts!A93,Transactions!A:A,"&lt;01/2/13",Transactions!A:A,"&gt;31/12/12")</f>
        <v>0</v>
      </c>
      <c r="N93" s="2">
        <f>SUMIFS(Transactions!I:I,Transactions!D:D,Accounts!A93,Transactions!A:A,"&lt;01/3/13",Transactions!A:A,"&gt;31/1/13")</f>
        <v>0</v>
      </c>
      <c r="O93" s="2">
        <f>SUMIFS(Transactions!I:I,Transactions!D:D,Accounts!A93,Transactions!A:A,"&lt;01/4/13",Transactions!A:A,"&gt;28/2/13")</f>
        <v>0</v>
      </c>
      <c r="P93" s="2">
        <f>SUMIFS(Transactions!I:I,Transactions!D:D,Accounts!A93,Transactions!A:A,"&lt;01/5/13",Transactions!A:A,"&gt;31/3/13")</f>
        <v>0</v>
      </c>
      <c r="Q93" s="2">
        <f>SUMIFS(Transactions!I:I,Transactions!D:D,Accounts!A93,Transactions!A:A,"&lt;01/6/13",Transactions!A:A,"&gt;30/4/13")</f>
        <v>0</v>
      </c>
      <c r="R93" s="2">
        <f>SUMIFS(Transactions!I:I,Transactions!D:D,Accounts!A93,Transactions!A:A,"&lt;01/7/13",Transactions!A:A,"&gt;31/5/13")</f>
        <v>0</v>
      </c>
    </row>
    <row r="94" spans="1:18" x14ac:dyDescent="0.2">
      <c r="A94" s="76">
        <v>512</v>
      </c>
      <c r="B94" s="5" t="s">
        <v>17</v>
      </c>
      <c r="C94" s="5" t="s">
        <v>16</v>
      </c>
      <c r="D94" s="5" t="b">
        <v>0</v>
      </c>
      <c r="F94" s="11">
        <f t="shared" si="1"/>
        <v>0</v>
      </c>
      <c r="G94" s="2">
        <f>SUMIFS(Transactions!I:I,Transactions!D:D,Accounts!A94,Transactions!A:A,"&lt;01/08/12",Transactions!A:A,"&gt;30/6/12")</f>
        <v>0</v>
      </c>
      <c r="H94" s="2">
        <f>SUMIFS(Transactions!I:I,Transactions!D:D,Accounts!A94,Transactions!A:A,"&lt;01/09/12",Transactions!A:A,"&gt;31/7/12")</f>
        <v>0</v>
      </c>
      <c r="I94" s="2">
        <f>SUMIFS(Transactions!I:I,Transactions!D:D,Accounts!A94,Transactions!A:A,"&lt;01/10/12",Transactions!A:A,"&gt;31/8/12")</f>
        <v>0</v>
      </c>
      <c r="J94" s="2">
        <f>SUMIFS(Transactions!I:I,Transactions!D:D,Accounts!A94,Transactions!A:A,"&lt;01/11/12",Transactions!A:A,"&gt;30/9/12")</f>
        <v>0</v>
      </c>
      <c r="K94" s="2">
        <f>SUMIFS(Transactions!I:I,Transactions!D:D,Accounts!A94,Transactions!A:A,"&lt;01/12/12",Transactions!A:A,"&gt;31/10/12")</f>
        <v>0</v>
      </c>
      <c r="L94" s="2">
        <f>SUMIFS(Transactions!I:I,Transactions!D:D,Accounts!A94,Transactions!A:A,"&lt;01/1/13",Transactions!A:A,"&gt;30/11/12")</f>
        <v>0</v>
      </c>
      <c r="M94" s="2">
        <f>SUMIFS(Transactions!I:I,Transactions!D:D,Accounts!A94,Transactions!A:A,"&lt;01/2/13",Transactions!A:A,"&gt;31/12/12")</f>
        <v>0</v>
      </c>
      <c r="N94" s="2">
        <f>SUMIFS(Transactions!I:I,Transactions!D:D,Accounts!A94,Transactions!A:A,"&lt;01/3/13",Transactions!A:A,"&gt;31/1/13")</f>
        <v>0</v>
      </c>
      <c r="O94" s="2">
        <f>SUMIFS(Transactions!I:I,Transactions!D:D,Accounts!A94,Transactions!A:A,"&lt;01/4/13",Transactions!A:A,"&gt;28/2/13")</f>
        <v>0</v>
      </c>
      <c r="P94" s="2">
        <f>SUMIFS(Transactions!I:I,Transactions!D:D,Accounts!A94,Transactions!A:A,"&lt;01/5/13",Transactions!A:A,"&gt;31/3/13")</f>
        <v>0</v>
      </c>
      <c r="Q94" s="2">
        <f>SUMIFS(Transactions!I:I,Transactions!D:D,Accounts!A94,Transactions!A:A,"&lt;01/6/13",Transactions!A:A,"&gt;30/4/13")</f>
        <v>0</v>
      </c>
      <c r="R94" s="2">
        <f>SUMIFS(Transactions!I:I,Transactions!D:D,Accounts!A94,Transactions!A:A,"&lt;01/7/13",Transactions!A:A,"&gt;31/5/13")</f>
        <v>0</v>
      </c>
    </row>
    <row r="95" spans="1:18" x14ac:dyDescent="0.2">
      <c r="A95" s="76">
        <v>513</v>
      </c>
      <c r="C95" s="5" t="s">
        <v>16</v>
      </c>
      <c r="F95" s="11">
        <f t="shared" si="1"/>
        <v>0</v>
      </c>
      <c r="G95" s="2">
        <f>SUMIFS(Transactions!I:I,Transactions!D:D,Accounts!A95,Transactions!A:A,"&lt;01/08/12",Transactions!A:A,"&gt;30/6/12")</f>
        <v>0</v>
      </c>
      <c r="H95" s="2">
        <f>SUMIFS(Transactions!I:I,Transactions!D:D,Accounts!A95,Transactions!A:A,"&lt;01/09/12",Transactions!A:A,"&gt;31/7/12")</f>
        <v>0</v>
      </c>
      <c r="I95" s="2">
        <f>SUMIFS(Transactions!I:I,Transactions!D:D,Accounts!A95,Transactions!A:A,"&lt;01/10/12",Transactions!A:A,"&gt;31/8/12")</f>
        <v>0</v>
      </c>
      <c r="J95" s="2">
        <f>SUMIFS(Transactions!I:I,Transactions!D:D,Accounts!A95,Transactions!A:A,"&lt;01/11/12",Transactions!A:A,"&gt;30/9/12")</f>
        <v>0</v>
      </c>
      <c r="K95" s="2">
        <f>SUMIFS(Transactions!I:I,Transactions!D:D,Accounts!A95,Transactions!A:A,"&lt;01/12/12",Transactions!A:A,"&gt;31/10/12")</f>
        <v>0</v>
      </c>
      <c r="L95" s="2">
        <f>SUMIFS(Transactions!I:I,Transactions!D:D,Accounts!A95,Transactions!A:A,"&lt;01/1/13",Transactions!A:A,"&gt;30/11/12")</f>
        <v>0</v>
      </c>
      <c r="M95" s="2">
        <f>SUMIFS(Transactions!I:I,Transactions!D:D,Accounts!A95,Transactions!A:A,"&lt;01/2/13",Transactions!A:A,"&gt;31/12/12")</f>
        <v>0</v>
      </c>
      <c r="N95" s="2">
        <f>SUMIFS(Transactions!I:I,Transactions!D:D,Accounts!A95,Transactions!A:A,"&lt;01/3/13",Transactions!A:A,"&gt;31/1/13")</f>
        <v>0</v>
      </c>
      <c r="O95" s="2">
        <f>SUMIFS(Transactions!I:I,Transactions!D:D,Accounts!A95,Transactions!A:A,"&lt;01/4/13",Transactions!A:A,"&gt;28/2/13")</f>
        <v>0</v>
      </c>
      <c r="P95" s="2">
        <f>SUMIFS(Transactions!I:I,Transactions!D:D,Accounts!A95,Transactions!A:A,"&lt;01/5/13",Transactions!A:A,"&gt;31/3/13")</f>
        <v>0</v>
      </c>
      <c r="Q95" s="2">
        <f>SUMIFS(Transactions!I:I,Transactions!D:D,Accounts!A95,Transactions!A:A,"&lt;01/6/13",Transactions!A:A,"&gt;30/4/13")</f>
        <v>0</v>
      </c>
      <c r="R95" s="2">
        <f>SUMIFS(Transactions!I:I,Transactions!D:D,Accounts!A95,Transactions!A:A,"&lt;01/7/13",Transactions!A:A,"&gt;31/5/13")</f>
        <v>0</v>
      </c>
    </row>
    <row r="96" spans="1:18" x14ac:dyDescent="0.2">
      <c r="A96" s="76">
        <v>514</v>
      </c>
      <c r="C96" s="5" t="s">
        <v>16</v>
      </c>
      <c r="F96" s="11">
        <f t="shared" si="1"/>
        <v>0</v>
      </c>
      <c r="G96" s="2">
        <f>SUMIFS(Transactions!I:I,Transactions!D:D,Accounts!A96,Transactions!A:A,"&lt;01/08/12",Transactions!A:A,"&gt;30/6/12")</f>
        <v>0</v>
      </c>
      <c r="H96" s="2">
        <f>SUMIFS(Transactions!I:I,Transactions!D:D,Accounts!A96,Transactions!A:A,"&lt;01/09/12",Transactions!A:A,"&gt;31/7/12")</f>
        <v>0</v>
      </c>
      <c r="I96" s="2">
        <f>SUMIFS(Transactions!I:I,Transactions!D:D,Accounts!A96,Transactions!A:A,"&lt;01/10/12",Transactions!A:A,"&gt;31/8/12")</f>
        <v>0</v>
      </c>
      <c r="J96" s="2">
        <f>SUMIFS(Transactions!I:I,Transactions!D:D,Accounts!A96,Transactions!A:A,"&lt;01/11/12",Transactions!A:A,"&gt;30/9/12")</f>
        <v>0</v>
      </c>
      <c r="K96" s="2">
        <f>SUMIFS(Transactions!I:I,Transactions!D:D,Accounts!A96,Transactions!A:A,"&lt;01/12/12",Transactions!A:A,"&gt;31/10/12")</f>
        <v>0</v>
      </c>
      <c r="L96" s="2">
        <f>SUMIFS(Transactions!I:I,Transactions!D:D,Accounts!A96,Transactions!A:A,"&lt;01/1/13",Transactions!A:A,"&gt;30/11/12")</f>
        <v>0</v>
      </c>
      <c r="M96" s="2">
        <f>SUMIFS(Transactions!I:I,Transactions!D:D,Accounts!A96,Transactions!A:A,"&lt;01/2/13",Transactions!A:A,"&gt;31/12/12")</f>
        <v>0</v>
      </c>
      <c r="N96" s="2">
        <f>SUMIFS(Transactions!I:I,Transactions!D:D,Accounts!A96,Transactions!A:A,"&lt;01/3/13",Transactions!A:A,"&gt;31/1/13")</f>
        <v>0</v>
      </c>
      <c r="O96" s="2">
        <f>SUMIFS(Transactions!I:I,Transactions!D:D,Accounts!A96,Transactions!A:A,"&lt;01/4/13",Transactions!A:A,"&gt;28/2/13")</f>
        <v>0</v>
      </c>
      <c r="P96" s="2">
        <f>SUMIFS(Transactions!I:I,Transactions!D:D,Accounts!A96,Transactions!A:A,"&lt;01/5/13",Transactions!A:A,"&gt;31/3/13")</f>
        <v>0</v>
      </c>
      <c r="Q96" s="2">
        <f>SUMIFS(Transactions!I:I,Transactions!D:D,Accounts!A96,Transactions!A:A,"&lt;01/6/13",Transactions!A:A,"&gt;30/4/13")</f>
        <v>0</v>
      </c>
      <c r="R96" s="2">
        <f>SUMIFS(Transactions!I:I,Transactions!D:D,Accounts!A96,Transactions!A:A,"&lt;01/7/13",Transactions!A:A,"&gt;31/5/13")</f>
        <v>0</v>
      </c>
    </row>
    <row r="97" spans="1:18" x14ac:dyDescent="0.2">
      <c r="A97" s="76">
        <v>515</v>
      </c>
      <c r="C97" s="5" t="s">
        <v>16</v>
      </c>
      <c r="F97" s="11">
        <f t="shared" si="1"/>
        <v>0</v>
      </c>
      <c r="G97" s="2">
        <f>SUMIFS(Transactions!I:I,Transactions!D:D,Accounts!A97,Transactions!A:A,"&lt;01/08/12",Transactions!A:A,"&gt;30/6/12")</f>
        <v>0</v>
      </c>
      <c r="H97" s="2">
        <f>SUMIFS(Transactions!I:I,Transactions!D:D,Accounts!A97,Transactions!A:A,"&lt;01/09/12",Transactions!A:A,"&gt;31/7/12")</f>
        <v>0</v>
      </c>
      <c r="I97" s="2">
        <f>SUMIFS(Transactions!I:I,Transactions!D:D,Accounts!A97,Transactions!A:A,"&lt;01/10/12",Transactions!A:A,"&gt;31/8/12")</f>
        <v>0</v>
      </c>
      <c r="J97" s="2">
        <f>SUMIFS(Transactions!I:I,Transactions!D:D,Accounts!A97,Transactions!A:A,"&lt;01/11/12",Transactions!A:A,"&gt;30/9/12")</f>
        <v>0</v>
      </c>
      <c r="K97" s="2">
        <f>SUMIFS(Transactions!I:I,Transactions!D:D,Accounts!A97,Transactions!A:A,"&lt;01/12/12",Transactions!A:A,"&gt;31/10/12")</f>
        <v>0</v>
      </c>
      <c r="L97" s="2">
        <f>SUMIFS(Transactions!I:I,Transactions!D:D,Accounts!A97,Transactions!A:A,"&lt;01/1/13",Transactions!A:A,"&gt;30/11/12")</f>
        <v>0</v>
      </c>
      <c r="M97" s="2">
        <f>SUMIFS(Transactions!I:I,Transactions!D:D,Accounts!A97,Transactions!A:A,"&lt;01/2/13",Transactions!A:A,"&gt;31/12/12")</f>
        <v>0</v>
      </c>
      <c r="N97" s="2">
        <f>SUMIFS(Transactions!I:I,Transactions!D:D,Accounts!A97,Transactions!A:A,"&lt;01/3/13",Transactions!A:A,"&gt;31/1/13")</f>
        <v>0</v>
      </c>
      <c r="O97" s="2">
        <f>SUMIFS(Transactions!I:I,Transactions!D:D,Accounts!A97,Transactions!A:A,"&lt;01/4/13",Transactions!A:A,"&gt;28/2/13")</f>
        <v>0</v>
      </c>
      <c r="P97" s="2">
        <f>SUMIFS(Transactions!I:I,Transactions!D:D,Accounts!A97,Transactions!A:A,"&lt;01/5/13",Transactions!A:A,"&gt;31/3/13")</f>
        <v>0</v>
      </c>
      <c r="Q97" s="2">
        <f>SUMIFS(Transactions!I:I,Transactions!D:D,Accounts!A97,Transactions!A:A,"&lt;01/6/13",Transactions!A:A,"&gt;30/4/13")</f>
        <v>0</v>
      </c>
      <c r="R97" s="2">
        <f>SUMIFS(Transactions!I:I,Transactions!D:D,Accounts!A97,Transactions!A:A,"&lt;01/7/13",Transactions!A:A,"&gt;31/5/13")</f>
        <v>0</v>
      </c>
    </row>
    <row r="98" spans="1:18" x14ac:dyDescent="0.2">
      <c r="A98" s="76">
        <v>516</v>
      </c>
      <c r="C98" s="5" t="s">
        <v>16</v>
      </c>
      <c r="F98" s="11">
        <f t="shared" si="1"/>
        <v>0</v>
      </c>
      <c r="G98" s="2">
        <f>SUMIFS(Transactions!I:I,Transactions!D:D,Accounts!A98,Transactions!A:A,"&lt;01/08/12",Transactions!A:A,"&gt;30/6/12")</f>
        <v>0</v>
      </c>
      <c r="H98" s="2">
        <f>SUMIFS(Transactions!I:I,Transactions!D:D,Accounts!A98,Transactions!A:A,"&lt;01/09/12",Transactions!A:A,"&gt;31/7/12")</f>
        <v>0</v>
      </c>
      <c r="I98" s="2">
        <f>SUMIFS(Transactions!I:I,Transactions!D:D,Accounts!A98,Transactions!A:A,"&lt;01/10/12",Transactions!A:A,"&gt;31/8/12")</f>
        <v>0</v>
      </c>
      <c r="J98" s="2">
        <f>SUMIFS(Transactions!I:I,Transactions!D:D,Accounts!A98,Transactions!A:A,"&lt;01/11/12",Transactions!A:A,"&gt;30/9/12")</f>
        <v>0</v>
      </c>
      <c r="K98" s="2">
        <f>SUMIFS(Transactions!I:I,Transactions!D:D,Accounts!A98,Transactions!A:A,"&lt;01/12/12",Transactions!A:A,"&gt;31/10/12")</f>
        <v>0</v>
      </c>
      <c r="L98" s="2">
        <f>SUMIFS(Transactions!I:I,Transactions!D:D,Accounts!A98,Transactions!A:A,"&lt;01/1/13",Transactions!A:A,"&gt;30/11/12")</f>
        <v>0</v>
      </c>
      <c r="M98" s="2">
        <f>SUMIFS(Transactions!I:I,Transactions!D:D,Accounts!A98,Transactions!A:A,"&lt;01/2/13",Transactions!A:A,"&gt;31/12/12")</f>
        <v>0</v>
      </c>
      <c r="N98" s="2">
        <f>SUMIFS(Transactions!I:I,Transactions!D:D,Accounts!A98,Transactions!A:A,"&lt;01/3/13",Transactions!A:A,"&gt;31/1/13")</f>
        <v>0</v>
      </c>
      <c r="O98" s="2">
        <f>SUMIFS(Transactions!I:I,Transactions!D:D,Accounts!A98,Transactions!A:A,"&lt;01/4/13",Transactions!A:A,"&gt;28/2/13")</f>
        <v>0</v>
      </c>
      <c r="P98" s="2">
        <f>SUMIFS(Transactions!I:I,Transactions!D:D,Accounts!A98,Transactions!A:A,"&lt;01/5/13",Transactions!A:A,"&gt;31/3/13")</f>
        <v>0</v>
      </c>
      <c r="Q98" s="2">
        <f>SUMIFS(Transactions!I:I,Transactions!D:D,Accounts!A98,Transactions!A:A,"&lt;01/6/13",Transactions!A:A,"&gt;30/4/13")</f>
        <v>0</v>
      </c>
      <c r="R98" s="2">
        <f>SUMIFS(Transactions!I:I,Transactions!D:D,Accounts!A98,Transactions!A:A,"&lt;01/7/13",Transactions!A:A,"&gt;31/5/13")</f>
        <v>0</v>
      </c>
    </row>
    <row r="99" spans="1:18" x14ac:dyDescent="0.2">
      <c r="A99" s="76">
        <v>517</v>
      </c>
      <c r="C99" s="5" t="s">
        <v>16</v>
      </c>
      <c r="F99" s="11">
        <f t="shared" si="1"/>
        <v>0</v>
      </c>
      <c r="G99" s="2">
        <f>SUMIFS(Transactions!I:I,Transactions!D:D,Accounts!A99,Transactions!A:A,"&lt;01/08/12",Transactions!A:A,"&gt;30/6/12")</f>
        <v>0</v>
      </c>
      <c r="H99" s="2">
        <f>SUMIFS(Transactions!I:I,Transactions!D:D,Accounts!A99,Transactions!A:A,"&lt;01/09/12",Transactions!A:A,"&gt;31/7/12")</f>
        <v>0</v>
      </c>
      <c r="I99" s="2">
        <f>SUMIFS(Transactions!I:I,Transactions!D:D,Accounts!A99,Transactions!A:A,"&lt;01/10/12",Transactions!A:A,"&gt;31/8/12")</f>
        <v>0</v>
      </c>
      <c r="J99" s="2">
        <f>SUMIFS(Transactions!I:I,Transactions!D:D,Accounts!A99,Transactions!A:A,"&lt;01/11/12",Transactions!A:A,"&gt;30/9/12")</f>
        <v>0</v>
      </c>
      <c r="K99" s="2">
        <f>SUMIFS(Transactions!I:I,Transactions!D:D,Accounts!A99,Transactions!A:A,"&lt;01/12/12",Transactions!A:A,"&gt;31/10/12")</f>
        <v>0</v>
      </c>
      <c r="L99" s="2">
        <f>SUMIFS(Transactions!I:I,Transactions!D:D,Accounts!A99,Transactions!A:A,"&lt;01/1/13",Transactions!A:A,"&gt;30/11/12")</f>
        <v>0</v>
      </c>
      <c r="M99" s="2">
        <f>SUMIFS(Transactions!I:I,Transactions!D:D,Accounts!A99,Transactions!A:A,"&lt;01/2/13",Transactions!A:A,"&gt;31/12/12")</f>
        <v>0</v>
      </c>
      <c r="N99" s="2">
        <f>SUMIFS(Transactions!I:I,Transactions!D:D,Accounts!A99,Transactions!A:A,"&lt;01/3/13",Transactions!A:A,"&gt;31/1/13")</f>
        <v>0</v>
      </c>
      <c r="O99" s="2">
        <f>SUMIFS(Transactions!I:I,Transactions!D:D,Accounts!A99,Transactions!A:A,"&lt;01/4/13",Transactions!A:A,"&gt;28/2/13")</f>
        <v>0</v>
      </c>
      <c r="P99" s="2">
        <f>SUMIFS(Transactions!I:I,Transactions!D:D,Accounts!A99,Transactions!A:A,"&lt;01/5/13",Transactions!A:A,"&gt;31/3/13")</f>
        <v>0</v>
      </c>
      <c r="Q99" s="2">
        <f>SUMIFS(Transactions!I:I,Transactions!D:D,Accounts!A99,Transactions!A:A,"&lt;01/6/13",Transactions!A:A,"&gt;30/4/13")</f>
        <v>0</v>
      </c>
      <c r="R99" s="2">
        <f>SUMIFS(Transactions!I:I,Transactions!D:D,Accounts!A99,Transactions!A:A,"&lt;01/7/13",Transactions!A:A,"&gt;31/5/13")</f>
        <v>0</v>
      </c>
    </row>
    <row r="100" spans="1:18" x14ac:dyDescent="0.2">
      <c r="A100" s="76">
        <v>518</v>
      </c>
      <c r="C100" s="5" t="s">
        <v>16</v>
      </c>
      <c r="F100" s="11">
        <f t="shared" si="1"/>
        <v>0</v>
      </c>
      <c r="G100" s="2">
        <f>SUMIFS(Transactions!I:I,Transactions!D:D,Accounts!A100,Transactions!A:A,"&lt;01/08/12",Transactions!A:A,"&gt;30/6/12")</f>
        <v>0</v>
      </c>
      <c r="H100" s="2">
        <f>SUMIFS(Transactions!I:I,Transactions!D:D,Accounts!A100,Transactions!A:A,"&lt;01/09/12",Transactions!A:A,"&gt;31/7/12")</f>
        <v>0</v>
      </c>
      <c r="I100" s="2">
        <f>SUMIFS(Transactions!I:I,Transactions!D:D,Accounts!A100,Transactions!A:A,"&lt;01/10/12",Transactions!A:A,"&gt;31/8/12")</f>
        <v>0</v>
      </c>
      <c r="J100" s="2">
        <f>SUMIFS(Transactions!I:I,Transactions!D:D,Accounts!A100,Transactions!A:A,"&lt;01/11/12",Transactions!A:A,"&gt;30/9/12")</f>
        <v>0</v>
      </c>
      <c r="K100" s="2">
        <f>SUMIFS(Transactions!I:I,Transactions!D:D,Accounts!A100,Transactions!A:A,"&lt;01/12/12",Transactions!A:A,"&gt;31/10/12")</f>
        <v>0</v>
      </c>
      <c r="L100" s="2">
        <f>SUMIFS(Transactions!I:I,Transactions!D:D,Accounts!A100,Transactions!A:A,"&lt;01/1/13",Transactions!A:A,"&gt;30/11/12")</f>
        <v>0</v>
      </c>
      <c r="M100" s="2">
        <f>SUMIFS(Transactions!I:I,Transactions!D:D,Accounts!A100,Transactions!A:A,"&lt;01/2/13",Transactions!A:A,"&gt;31/12/12")</f>
        <v>0</v>
      </c>
      <c r="N100" s="2">
        <f>SUMIFS(Transactions!I:I,Transactions!D:D,Accounts!A100,Transactions!A:A,"&lt;01/3/13",Transactions!A:A,"&gt;31/1/13")</f>
        <v>0</v>
      </c>
      <c r="O100" s="2">
        <f>SUMIFS(Transactions!I:I,Transactions!D:D,Accounts!A100,Transactions!A:A,"&lt;01/4/13",Transactions!A:A,"&gt;28/2/13")</f>
        <v>0</v>
      </c>
      <c r="P100" s="2">
        <f>SUMIFS(Transactions!I:I,Transactions!D:D,Accounts!A100,Transactions!A:A,"&lt;01/5/13",Transactions!A:A,"&gt;31/3/13")</f>
        <v>0</v>
      </c>
      <c r="Q100" s="2">
        <f>SUMIFS(Transactions!I:I,Transactions!D:D,Accounts!A100,Transactions!A:A,"&lt;01/6/13",Transactions!A:A,"&gt;30/4/13")</f>
        <v>0</v>
      </c>
      <c r="R100" s="2">
        <f>SUMIFS(Transactions!I:I,Transactions!D:D,Accounts!A100,Transactions!A:A,"&lt;01/7/13",Transactions!A:A,"&gt;31/5/13")</f>
        <v>0</v>
      </c>
    </row>
    <row r="101" spans="1:18" x14ac:dyDescent="0.2">
      <c r="A101" s="76">
        <v>519</v>
      </c>
      <c r="C101" s="5" t="s">
        <v>16</v>
      </c>
      <c r="F101" s="11">
        <f t="shared" si="1"/>
        <v>0</v>
      </c>
      <c r="G101" s="2">
        <f>SUMIFS(Transactions!I:I,Transactions!D:D,Accounts!A101,Transactions!A:A,"&lt;01/08/12",Transactions!A:A,"&gt;30/6/12")</f>
        <v>0</v>
      </c>
      <c r="H101" s="2">
        <f>SUMIFS(Transactions!I:I,Transactions!D:D,Accounts!A101,Transactions!A:A,"&lt;01/09/12",Transactions!A:A,"&gt;31/7/12")</f>
        <v>0</v>
      </c>
      <c r="I101" s="2">
        <f>SUMIFS(Transactions!I:I,Transactions!D:D,Accounts!A101,Transactions!A:A,"&lt;01/10/12",Transactions!A:A,"&gt;31/8/12")</f>
        <v>0</v>
      </c>
      <c r="J101" s="2">
        <f>SUMIFS(Transactions!I:I,Transactions!D:D,Accounts!A101,Transactions!A:A,"&lt;01/11/12",Transactions!A:A,"&gt;30/9/12")</f>
        <v>0</v>
      </c>
      <c r="K101" s="2">
        <f>SUMIFS(Transactions!I:I,Transactions!D:D,Accounts!A101,Transactions!A:A,"&lt;01/12/12",Transactions!A:A,"&gt;31/10/12")</f>
        <v>0</v>
      </c>
      <c r="L101" s="2">
        <f>SUMIFS(Transactions!I:I,Transactions!D:D,Accounts!A101,Transactions!A:A,"&lt;01/1/13",Transactions!A:A,"&gt;30/11/12")</f>
        <v>0</v>
      </c>
      <c r="M101" s="2">
        <f>SUMIFS(Transactions!I:I,Transactions!D:D,Accounts!A101,Transactions!A:A,"&lt;01/2/13",Transactions!A:A,"&gt;31/12/12")</f>
        <v>0</v>
      </c>
      <c r="N101" s="2">
        <f>SUMIFS(Transactions!I:I,Transactions!D:D,Accounts!A101,Transactions!A:A,"&lt;01/3/13",Transactions!A:A,"&gt;31/1/13")</f>
        <v>0</v>
      </c>
      <c r="O101" s="2">
        <f>SUMIFS(Transactions!I:I,Transactions!D:D,Accounts!A101,Transactions!A:A,"&lt;01/4/13",Transactions!A:A,"&gt;28/2/13")</f>
        <v>0</v>
      </c>
      <c r="P101" s="2">
        <f>SUMIFS(Transactions!I:I,Transactions!D:D,Accounts!A101,Transactions!A:A,"&lt;01/5/13",Transactions!A:A,"&gt;31/3/13")</f>
        <v>0</v>
      </c>
      <c r="Q101" s="2">
        <f>SUMIFS(Transactions!I:I,Transactions!D:D,Accounts!A101,Transactions!A:A,"&lt;01/6/13",Transactions!A:A,"&gt;30/4/13")</f>
        <v>0</v>
      </c>
      <c r="R101" s="2">
        <f>SUMIFS(Transactions!I:I,Transactions!D:D,Accounts!A101,Transactions!A:A,"&lt;01/7/13",Transactions!A:A,"&gt;31/5/13")</f>
        <v>0</v>
      </c>
    </row>
    <row r="102" spans="1:18" x14ac:dyDescent="0.2">
      <c r="B102" s="45" t="s">
        <v>111</v>
      </c>
      <c r="F102" s="11">
        <f t="shared" si="1"/>
        <v>0</v>
      </c>
      <c r="G102" s="2">
        <f>SUMIFS(Transactions!I:I,Transactions!D:D,Accounts!A102,Transactions!A:A,"&lt;01/08/12",Transactions!A:A,"&gt;30/6/12")</f>
        <v>0</v>
      </c>
      <c r="H102" s="2">
        <f>SUMIFS(Transactions!I:I,Transactions!D:D,Accounts!A102,Transactions!A:A,"&lt;01/09/12",Transactions!A:A,"&gt;31/7/12")</f>
        <v>0</v>
      </c>
      <c r="I102" s="2">
        <f>SUMIFS(Transactions!I:I,Transactions!D:D,Accounts!A102,Transactions!A:A,"&lt;01/10/12",Transactions!A:A,"&gt;31/8/12")</f>
        <v>0</v>
      </c>
      <c r="J102" s="2">
        <f>SUMIFS(Transactions!I:I,Transactions!D:D,Accounts!A102,Transactions!A:A,"&lt;01/11/12",Transactions!A:A,"&gt;30/9/12")</f>
        <v>0</v>
      </c>
      <c r="K102" s="2">
        <f>SUMIFS(Transactions!I:I,Transactions!D:D,Accounts!A102,Transactions!A:A,"&lt;01/12/12",Transactions!A:A,"&gt;31/10/12")</f>
        <v>0</v>
      </c>
      <c r="L102" s="2">
        <f>SUMIFS(Transactions!I:I,Transactions!D:D,Accounts!A102,Transactions!A:A,"&lt;01/1/13",Transactions!A:A,"&gt;30/11/12")</f>
        <v>0</v>
      </c>
      <c r="M102" s="2">
        <f>SUMIFS(Transactions!I:I,Transactions!D:D,Accounts!A102,Transactions!A:A,"&lt;01/2/13",Transactions!A:A,"&gt;31/12/12")</f>
        <v>0</v>
      </c>
      <c r="N102" s="2">
        <f>SUMIFS(Transactions!I:I,Transactions!D:D,Accounts!A102,Transactions!A:A,"&lt;01/3/13",Transactions!A:A,"&gt;31/1/13")</f>
        <v>0</v>
      </c>
      <c r="O102" s="2">
        <f>SUMIFS(Transactions!I:I,Transactions!D:D,Accounts!A102,Transactions!A:A,"&lt;01/4/13",Transactions!A:A,"&gt;28/2/13")</f>
        <v>0</v>
      </c>
      <c r="P102" s="2">
        <f>SUMIFS(Transactions!I:I,Transactions!D:D,Accounts!A102,Transactions!A:A,"&lt;01/5/13",Transactions!A:A,"&gt;31/3/13")</f>
        <v>0</v>
      </c>
      <c r="Q102" s="2">
        <f>SUMIFS(Transactions!I:I,Transactions!D:D,Accounts!A102,Transactions!A:A,"&lt;01/6/13",Transactions!A:A,"&gt;30/4/13")</f>
        <v>0</v>
      </c>
      <c r="R102" s="2">
        <f>SUMIFS(Transactions!I:I,Transactions!D:D,Accounts!A102,Transactions!A:A,"&lt;01/7/13",Transactions!A:A,"&gt;31/5/13")</f>
        <v>0</v>
      </c>
    </row>
    <row r="103" spans="1:18" x14ac:dyDescent="0.2">
      <c r="A103" s="76">
        <v>521</v>
      </c>
      <c r="C103" s="5" t="s">
        <v>16</v>
      </c>
      <c r="F103" s="11">
        <f t="shared" si="1"/>
        <v>0</v>
      </c>
      <c r="G103" s="2">
        <f>SUMIFS(Transactions!I:I,Transactions!D:D,Accounts!A103,Transactions!A:A,"&lt;01/08/12",Transactions!A:A,"&gt;30/6/12")</f>
        <v>0</v>
      </c>
      <c r="H103" s="2">
        <f>SUMIFS(Transactions!I:I,Transactions!D:D,Accounts!A103,Transactions!A:A,"&lt;01/09/12",Transactions!A:A,"&gt;31/7/12")</f>
        <v>0</v>
      </c>
      <c r="I103" s="2">
        <f>SUMIFS(Transactions!I:I,Transactions!D:D,Accounts!A103,Transactions!A:A,"&lt;01/10/12",Transactions!A:A,"&gt;31/8/12")</f>
        <v>0</v>
      </c>
      <c r="J103" s="2">
        <f>SUMIFS(Transactions!I:I,Transactions!D:D,Accounts!A103,Transactions!A:A,"&lt;01/11/12",Transactions!A:A,"&gt;30/9/12")</f>
        <v>0</v>
      </c>
      <c r="K103" s="2">
        <f>SUMIFS(Transactions!I:I,Transactions!D:D,Accounts!A103,Transactions!A:A,"&lt;01/12/12",Transactions!A:A,"&gt;31/10/12")</f>
        <v>0</v>
      </c>
      <c r="L103" s="2">
        <f>SUMIFS(Transactions!I:I,Transactions!D:D,Accounts!A103,Transactions!A:A,"&lt;01/1/13",Transactions!A:A,"&gt;30/11/12")</f>
        <v>0</v>
      </c>
      <c r="M103" s="2">
        <f>SUMIFS(Transactions!I:I,Transactions!D:D,Accounts!A103,Transactions!A:A,"&lt;01/2/13",Transactions!A:A,"&gt;31/12/12")</f>
        <v>0</v>
      </c>
      <c r="N103" s="2">
        <f>SUMIFS(Transactions!I:I,Transactions!D:D,Accounts!A103,Transactions!A:A,"&lt;01/3/13",Transactions!A:A,"&gt;31/1/13")</f>
        <v>0</v>
      </c>
      <c r="O103" s="2">
        <f>SUMIFS(Transactions!I:I,Transactions!D:D,Accounts!A103,Transactions!A:A,"&lt;01/4/13",Transactions!A:A,"&gt;28/2/13")</f>
        <v>0</v>
      </c>
      <c r="P103" s="2">
        <f>SUMIFS(Transactions!I:I,Transactions!D:D,Accounts!A103,Transactions!A:A,"&lt;01/5/13",Transactions!A:A,"&gt;31/3/13")</f>
        <v>0</v>
      </c>
      <c r="Q103" s="2">
        <f>SUMIFS(Transactions!I:I,Transactions!D:D,Accounts!A103,Transactions!A:A,"&lt;01/6/13",Transactions!A:A,"&gt;30/4/13")</f>
        <v>0</v>
      </c>
      <c r="R103" s="2">
        <f>SUMIFS(Transactions!I:I,Transactions!D:D,Accounts!A103,Transactions!A:A,"&lt;01/7/13",Transactions!A:A,"&gt;31/5/13")</f>
        <v>0</v>
      </c>
    </row>
    <row r="104" spans="1:18" x14ac:dyDescent="0.2">
      <c r="A104" s="76">
        <v>522</v>
      </c>
      <c r="C104" s="5" t="s">
        <v>16</v>
      </c>
      <c r="F104" s="11">
        <f t="shared" si="1"/>
        <v>0</v>
      </c>
      <c r="G104" s="2">
        <f>SUMIFS(Transactions!I:I,Transactions!D:D,Accounts!A104,Transactions!A:A,"&lt;01/08/12",Transactions!A:A,"&gt;30/6/12")</f>
        <v>0</v>
      </c>
      <c r="H104" s="2">
        <f>SUMIFS(Transactions!I:I,Transactions!D:D,Accounts!A104,Transactions!A:A,"&lt;01/09/12",Transactions!A:A,"&gt;31/7/12")</f>
        <v>0</v>
      </c>
      <c r="I104" s="2">
        <f>SUMIFS(Transactions!I:I,Transactions!D:D,Accounts!A104,Transactions!A:A,"&lt;01/10/12",Transactions!A:A,"&gt;31/8/12")</f>
        <v>0</v>
      </c>
      <c r="J104" s="2">
        <f>SUMIFS(Transactions!I:I,Transactions!D:D,Accounts!A104,Transactions!A:A,"&lt;01/11/12",Transactions!A:A,"&gt;30/9/12")</f>
        <v>0</v>
      </c>
      <c r="K104" s="2">
        <f>SUMIFS(Transactions!I:I,Transactions!D:D,Accounts!A104,Transactions!A:A,"&lt;01/12/12",Transactions!A:A,"&gt;31/10/12")</f>
        <v>0</v>
      </c>
      <c r="L104" s="2">
        <f>SUMIFS(Transactions!I:I,Transactions!D:D,Accounts!A104,Transactions!A:A,"&lt;01/1/13",Transactions!A:A,"&gt;30/11/12")</f>
        <v>0</v>
      </c>
      <c r="M104" s="2">
        <f>SUMIFS(Transactions!I:I,Transactions!D:D,Accounts!A104,Transactions!A:A,"&lt;01/2/13",Transactions!A:A,"&gt;31/12/12")</f>
        <v>0</v>
      </c>
      <c r="N104" s="2">
        <f>SUMIFS(Transactions!I:I,Transactions!D:D,Accounts!A104,Transactions!A:A,"&lt;01/3/13",Transactions!A:A,"&gt;31/1/13")</f>
        <v>0</v>
      </c>
      <c r="O104" s="2">
        <f>SUMIFS(Transactions!I:I,Transactions!D:D,Accounts!A104,Transactions!A:A,"&lt;01/4/13",Transactions!A:A,"&gt;28/2/13")</f>
        <v>0</v>
      </c>
      <c r="P104" s="2">
        <f>SUMIFS(Transactions!I:I,Transactions!D:D,Accounts!A104,Transactions!A:A,"&lt;01/5/13",Transactions!A:A,"&gt;31/3/13")</f>
        <v>0</v>
      </c>
      <c r="Q104" s="2">
        <f>SUMIFS(Transactions!I:I,Transactions!D:D,Accounts!A104,Transactions!A:A,"&lt;01/6/13",Transactions!A:A,"&gt;30/4/13")</f>
        <v>0</v>
      </c>
      <c r="R104" s="2">
        <f>SUMIFS(Transactions!I:I,Transactions!D:D,Accounts!A104,Transactions!A:A,"&lt;01/7/13",Transactions!A:A,"&gt;31/5/13")</f>
        <v>0</v>
      </c>
    </row>
    <row r="105" spans="1:18" x14ac:dyDescent="0.2">
      <c r="A105" s="76">
        <v>523</v>
      </c>
      <c r="C105" s="5" t="s">
        <v>16</v>
      </c>
      <c r="F105" s="11">
        <f t="shared" si="1"/>
        <v>0</v>
      </c>
      <c r="G105" s="2">
        <f>SUMIFS(Transactions!I:I,Transactions!D:D,Accounts!A105,Transactions!A:A,"&lt;01/08/12",Transactions!A:A,"&gt;30/6/12")</f>
        <v>0</v>
      </c>
      <c r="H105" s="2">
        <f>SUMIFS(Transactions!I:I,Transactions!D:D,Accounts!A105,Transactions!A:A,"&lt;01/09/12",Transactions!A:A,"&gt;31/7/12")</f>
        <v>0</v>
      </c>
      <c r="I105" s="2">
        <f>SUMIFS(Transactions!I:I,Transactions!D:D,Accounts!A105,Transactions!A:A,"&lt;01/10/12",Transactions!A:A,"&gt;31/8/12")</f>
        <v>0</v>
      </c>
      <c r="J105" s="2">
        <f>SUMIFS(Transactions!I:I,Transactions!D:D,Accounts!A105,Transactions!A:A,"&lt;01/11/12",Transactions!A:A,"&gt;30/9/12")</f>
        <v>0</v>
      </c>
      <c r="K105" s="2">
        <f>SUMIFS(Transactions!I:I,Transactions!D:D,Accounts!A105,Transactions!A:A,"&lt;01/12/12",Transactions!A:A,"&gt;31/10/12")</f>
        <v>0</v>
      </c>
      <c r="L105" s="2">
        <f>SUMIFS(Transactions!I:I,Transactions!D:D,Accounts!A105,Transactions!A:A,"&lt;01/1/13",Transactions!A:A,"&gt;30/11/12")</f>
        <v>0</v>
      </c>
      <c r="M105" s="2">
        <f>SUMIFS(Transactions!I:I,Transactions!D:D,Accounts!A105,Transactions!A:A,"&lt;01/2/13",Transactions!A:A,"&gt;31/12/12")</f>
        <v>0</v>
      </c>
      <c r="N105" s="2">
        <f>SUMIFS(Transactions!I:I,Transactions!D:D,Accounts!A105,Transactions!A:A,"&lt;01/3/13",Transactions!A:A,"&gt;31/1/13")</f>
        <v>0</v>
      </c>
      <c r="O105" s="2">
        <f>SUMIFS(Transactions!I:I,Transactions!D:D,Accounts!A105,Transactions!A:A,"&lt;01/4/13",Transactions!A:A,"&gt;28/2/13")</f>
        <v>0</v>
      </c>
      <c r="P105" s="2">
        <f>SUMIFS(Transactions!I:I,Transactions!D:D,Accounts!A105,Transactions!A:A,"&lt;01/5/13",Transactions!A:A,"&gt;31/3/13")</f>
        <v>0</v>
      </c>
      <c r="Q105" s="2">
        <f>SUMIFS(Transactions!I:I,Transactions!D:D,Accounts!A105,Transactions!A:A,"&lt;01/6/13",Transactions!A:A,"&gt;30/4/13")</f>
        <v>0</v>
      </c>
      <c r="R105" s="2">
        <f>SUMIFS(Transactions!I:I,Transactions!D:D,Accounts!A105,Transactions!A:A,"&lt;01/7/13",Transactions!A:A,"&gt;31/5/13")</f>
        <v>0</v>
      </c>
    </row>
    <row r="106" spans="1:18" x14ac:dyDescent="0.2">
      <c r="A106" s="76">
        <v>524</v>
      </c>
      <c r="C106" s="5" t="s">
        <v>16</v>
      </c>
      <c r="F106" s="11">
        <f t="shared" si="1"/>
        <v>0</v>
      </c>
      <c r="G106" s="2">
        <f>SUMIFS(Transactions!I:I,Transactions!D:D,Accounts!A106,Transactions!A:A,"&lt;01/08/12",Transactions!A:A,"&gt;30/6/12")</f>
        <v>0</v>
      </c>
      <c r="H106" s="2">
        <f>SUMIFS(Transactions!I:I,Transactions!D:D,Accounts!A106,Transactions!A:A,"&lt;01/09/12",Transactions!A:A,"&gt;31/7/12")</f>
        <v>0</v>
      </c>
      <c r="I106" s="2">
        <f>SUMIFS(Transactions!I:I,Transactions!D:D,Accounts!A106,Transactions!A:A,"&lt;01/10/12",Transactions!A:A,"&gt;31/8/12")</f>
        <v>0</v>
      </c>
      <c r="J106" s="2">
        <f>SUMIFS(Transactions!I:I,Transactions!D:D,Accounts!A106,Transactions!A:A,"&lt;01/11/12",Transactions!A:A,"&gt;30/9/12")</f>
        <v>0</v>
      </c>
      <c r="K106" s="2">
        <f>SUMIFS(Transactions!I:I,Transactions!D:D,Accounts!A106,Transactions!A:A,"&lt;01/12/12",Transactions!A:A,"&gt;31/10/12")</f>
        <v>0</v>
      </c>
      <c r="L106" s="2">
        <f>SUMIFS(Transactions!I:I,Transactions!D:D,Accounts!A106,Transactions!A:A,"&lt;01/1/13",Transactions!A:A,"&gt;30/11/12")</f>
        <v>0</v>
      </c>
      <c r="M106" s="2">
        <f>SUMIFS(Transactions!I:I,Transactions!D:D,Accounts!A106,Transactions!A:A,"&lt;01/2/13",Transactions!A:A,"&gt;31/12/12")</f>
        <v>0</v>
      </c>
      <c r="N106" s="2">
        <f>SUMIFS(Transactions!I:I,Transactions!D:D,Accounts!A106,Transactions!A:A,"&lt;01/3/13",Transactions!A:A,"&gt;31/1/13")</f>
        <v>0</v>
      </c>
      <c r="O106" s="2">
        <f>SUMIFS(Transactions!I:I,Transactions!D:D,Accounts!A106,Transactions!A:A,"&lt;01/4/13",Transactions!A:A,"&gt;28/2/13")</f>
        <v>0</v>
      </c>
      <c r="P106" s="2">
        <f>SUMIFS(Transactions!I:I,Transactions!D:D,Accounts!A106,Transactions!A:A,"&lt;01/5/13",Transactions!A:A,"&gt;31/3/13")</f>
        <v>0</v>
      </c>
      <c r="Q106" s="2">
        <f>SUMIFS(Transactions!I:I,Transactions!D:D,Accounts!A106,Transactions!A:A,"&lt;01/6/13",Transactions!A:A,"&gt;30/4/13")</f>
        <v>0</v>
      </c>
      <c r="R106" s="2">
        <f>SUMIFS(Transactions!I:I,Transactions!D:D,Accounts!A106,Transactions!A:A,"&lt;01/7/13",Transactions!A:A,"&gt;31/5/13")</f>
        <v>0</v>
      </c>
    </row>
    <row r="107" spans="1:18" x14ac:dyDescent="0.2">
      <c r="A107" s="76">
        <v>525</v>
      </c>
      <c r="C107" s="5" t="s">
        <v>16</v>
      </c>
      <c r="F107" s="11">
        <f t="shared" si="1"/>
        <v>0</v>
      </c>
      <c r="G107" s="2">
        <f>SUMIFS(Transactions!I:I,Transactions!D:D,Accounts!A107,Transactions!A:A,"&lt;01/08/12",Transactions!A:A,"&gt;30/6/12")</f>
        <v>0</v>
      </c>
      <c r="H107" s="2">
        <f>SUMIFS(Transactions!I:I,Transactions!D:D,Accounts!A107,Transactions!A:A,"&lt;01/09/12",Transactions!A:A,"&gt;31/7/12")</f>
        <v>0</v>
      </c>
      <c r="I107" s="2">
        <f>SUMIFS(Transactions!I:I,Transactions!D:D,Accounts!A107,Transactions!A:A,"&lt;01/10/12",Transactions!A:A,"&gt;31/8/12")</f>
        <v>0</v>
      </c>
      <c r="J107" s="2">
        <f>SUMIFS(Transactions!I:I,Transactions!D:D,Accounts!A107,Transactions!A:A,"&lt;01/11/12",Transactions!A:A,"&gt;30/9/12")</f>
        <v>0</v>
      </c>
      <c r="K107" s="2">
        <f>SUMIFS(Transactions!I:I,Transactions!D:D,Accounts!A107,Transactions!A:A,"&lt;01/12/12",Transactions!A:A,"&gt;31/10/12")</f>
        <v>0</v>
      </c>
      <c r="L107" s="2">
        <f>SUMIFS(Transactions!I:I,Transactions!D:D,Accounts!A107,Transactions!A:A,"&lt;01/1/13",Transactions!A:A,"&gt;30/11/12")</f>
        <v>0</v>
      </c>
      <c r="M107" s="2">
        <f>SUMIFS(Transactions!I:I,Transactions!D:D,Accounts!A107,Transactions!A:A,"&lt;01/2/13",Transactions!A:A,"&gt;31/12/12")</f>
        <v>0</v>
      </c>
      <c r="N107" s="2">
        <f>SUMIFS(Transactions!I:I,Transactions!D:D,Accounts!A107,Transactions!A:A,"&lt;01/3/13",Transactions!A:A,"&gt;31/1/13")</f>
        <v>0</v>
      </c>
      <c r="O107" s="2">
        <f>SUMIFS(Transactions!I:I,Transactions!D:D,Accounts!A107,Transactions!A:A,"&lt;01/4/13",Transactions!A:A,"&gt;28/2/13")</f>
        <v>0</v>
      </c>
      <c r="P107" s="2">
        <f>SUMIFS(Transactions!I:I,Transactions!D:D,Accounts!A107,Transactions!A:A,"&lt;01/5/13",Transactions!A:A,"&gt;31/3/13")</f>
        <v>0</v>
      </c>
      <c r="Q107" s="2">
        <f>SUMIFS(Transactions!I:I,Transactions!D:D,Accounts!A107,Transactions!A:A,"&lt;01/6/13",Transactions!A:A,"&gt;30/4/13")</f>
        <v>0</v>
      </c>
      <c r="R107" s="2">
        <f>SUMIFS(Transactions!I:I,Transactions!D:D,Accounts!A107,Transactions!A:A,"&lt;01/7/13",Transactions!A:A,"&gt;31/5/13")</f>
        <v>0</v>
      </c>
    </row>
    <row r="108" spans="1:18" x14ac:dyDescent="0.2">
      <c r="A108" s="76">
        <v>526</v>
      </c>
      <c r="B108" s="47"/>
      <c r="C108" s="5" t="s">
        <v>16</v>
      </c>
      <c r="F108" s="11">
        <f t="shared" si="1"/>
        <v>0</v>
      </c>
      <c r="G108" s="2">
        <f>SUMIFS(Transactions!I:I,Transactions!D:D,Accounts!A108,Transactions!A:A,"&lt;01/08/12",Transactions!A:A,"&gt;30/6/12")</f>
        <v>0</v>
      </c>
      <c r="H108" s="2">
        <f>SUMIFS(Transactions!I:I,Transactions!D:D,Accounts!A108,Transactions!A:A,"&lt;01/09/12",Transactions!A:A,"&gt;31/7/12")</f>
        <v>0</v>
      </c>
      <c r="I108" s="2">
        <f>SUMIFS(Transactions!I:I,Transactions!D:D,Accounts!A108,Transactions!A:A,"&lt;01/10/12",Transactions!A:A,"&gt;31/8/12")</f>
        <v>0</v>
      </c>
      <c r="J108" s="2">
        <f>SUMIFS(Transactions!I:I,Transactions!D:D,Accounts!A108,Transactions!A:A,"&lt;01/11/12",Transactions!A:A,"&gt;30/9/12")</f>
        <v>0</v>
      </c>
      <c r="K108" s="2">
        <f>SUMIFS(Transactions!I:I,Transactions!D:D,Accounts!A108,Transactions!A:A,"&lt;01/12/12",Transactions!A:A,"&gt;31/10/12")</f>
        <v>0</v>
      </c>
      <c r="L108" s="2">
        <f>SUMIFS(Transactions!I:I,Transactions!D:D,Accounts!A108,Transactions!A:A,"&lt;01/1/13",Transactions!A:A,"&gt;30/11/12")</f>
        <v>0</v>
      </c>
      <c r="M108" s="2">
        <f>SUMIFS(Transactions!I:I,Transactions!D:D,Accounts!A108,Transactions!A:A,"&lt;01/2/13",Transactions!A:A,"&gt;31/12/12")</f>
        <v>0</v>
      </c>
      <c r="N108" s="2">
        <f>SUMIFS(Transactions!I:I,Transactions!D:D,Accounts!A108,Transactions!A:A,"&lt;01/3/13",Transactions!A:A,"&gt;31/1/13")</f>
        <v>0</v>
      </c>
      <c r="O108" s="2">
        <f>SUMIFS(Transactions!I:I,Transactions!D:D,Accounts!A108,Transactions!A:A,"&lt;01/4/13",Transactions!A:A,"&gt;28/2/13")</f>
        <v>0</v>
      </c>
      <c r="P108" s="2">
        <f>SUMIFS(Transactions!I:I,Transactions!D:D,Accounts!A108,Transactions!A:A,"&lt;01/5/13",Transactions!A:A,"&gt;31/3/13")</f>
        <v>0</v>
      </c>
      <c r="Q108" s="2">
        <f>SUMIFS(Transactions!I:I,Transactions!D:D,Accounts!A108,Transactions!A:A,"&lt;01/6/13",Transactions!A:A,"&gt;30/4/13")</f>
        <v>0</v>
      </c>
      <c r="R108" s="2">
        <f>SUMIFS(Transactions!I:I,Transactions!D:D,Accounts!A108,Transactions!A:A,"&lt;01/7/13",Transactions!A:A,"&gt;31/5/13")</f>
        <v>0</v>
      </c>
    </row>
    <row r="109" spans="1:18" x14ac:dyDescent="0.2">
      <c r="A109" s="76">
        <v>527</v>
      </c>
      <c r="C109" s="5" t="s">
        <v>16</v>
      </c>
      <c r="F109" s="11">
        <f t="shared" si="1"/>
        <v>0</v>
      </c>
      <c r="G109" s="2">
        <f>SUMIFS(Transactions!I:I,Transactions!D:D,Accounts!A109,Transactions!A:A,"&lt;01/08/12",Transactions!A:A,"&gt;30/6/12")</f>
        <v>0</v>
      </c>
      <c r="H109" s="2">
        <f>SUMIFS(Transactions!I:I,Transactions!D:D,Accounts!A109,Transactions!A:A,"&lt;01/09/12",Transactions!A:A,"&gt;31/7/12")</f>
        <v>0</v>
      </c>
      <c r="I109" s="2">
        <f>SUMIFS(Transactions!I:I,Transactions!D:D,Accounts!A109,Transactions!A:A,"&lt;01/10/12",Transactions!A:A,"&gt;31/8/12")</f>
        <v>0</v>
      </c>
      <c r="J109" s="2">
        <f>SUMIFS(Transactions!I:I,Transactions!D:D,Accounts!A109,Transactions!A:A,"&lt;01/11/12",Transactions!A:A,"&gt;30/9/12")</f>
        <v>0</v>
      </c>
      <c r="K109" s="2">
        <f>SUMIFS(Transactions!I:I,Transactions!D:D,Accounts!A109,Transactions!A:A,"&lt;01/12/12",Transactions!A:A,"&gt;31/10/12")</f>
        <v>0</v>
      </c>
      <c r="L109" s="2">
        <f>SUMIFS(Transactions!I:I,Transactions!D:D,Accounts!A109,Transactions!A:A,"&lt;01/1/13",Transactions!A:A,"&gt;30/11/12")</f>
        <v>0</v>
      </c>
      <c r="M109" s="2">
        <f>SUMIFS(Transactions!I:I,Transactions!D:D,Accounts!A109,Transactions!A:A,"&lt;01/2/13",Transactions!A:A,"&gt;31/12/12")</f>
        <v>0</v>
      </c>
      <c r="N109" s="2">
        <f>SUMIFS(Transactions!I:I,Transactions!D:D,Accounts!A109,Transactions!A:A,"&lt;01/3/13",Transactions!A:A,"&gt;31/1/13")</f>
        <v>0</v>
      </c>
      <c r="O109" s="2">
        <f>SUMIFS(Transactions!I:I,Transactions!D:D,Accounts!A109,Transactions!A:A,"&lt;01/4/13",Transactions!A:A,"&gt;28/2/13")</f>
        <v>0</v>
      </c>
      <c r="P109" s="2">
        <f>SUMIFS(Transactions!I:I,Transactions!D:D,Accounts!A109,Transactions!A:A,"&lt;01/5/13",Transactions!A:A,"&gt;31/3/13")</f>
        <v>0</v>
      </c>
      <c r="Q109" s="2">
        <f>SUMIFS(Transactions!I:I,Transactions!D:D,Accounts!A109,Transactions!A:A,"&lt;01/6/13",Transactions!A:A,"&gt;30/4/13")</f>
        <v>0</v>
      </c>
      <c r="R109" s="2">
        <f>SUMIFS(Transactions!I:I,Transactions!D:D,Accounts!A109,Transactions!A:A,"&lt;01/7/13",Transactions!A:A,"&gt;31/5/13")</f>
        <v>0</v>
      </c>
    </row>
    <row r="110" spans="1:18" x14ac:dyDescent="0.2">
      <c r="A110" s="76">
        <v>528</v>
      </c>
      <c r="C110" s="5" t="s">
        <v>16</v>
      </c>
      <c r="F110" s="11">
        <f t="shared" si="1"/>
        <v>0</v>
      </c>
      <c r="G110" s="2">
        <f>SUMIFS(Transactions!I:I,Transactions!D:D,Accounts!A110,Transactions!A:A,"&lt;01/08/12",Transactions!A:A,"&gt;30/6/12")</f>
        <v>0</v>
      </c>
      <c r="H110" s="2">
        <f>SUMIFS(Transactions!I:I,Transactions!D:D,Accounts!A110,Transactions!A:A,"&lt;01/09/12",Transactions!A:A,"&gt;31/7/12")</f>
        <v>0</v>
      </c>
      <c r="I110" s="2">
        <f>SUMIFS(Transactions!I:I,Transactions!D:D,Accounts!A110,Transactions!A:A,"&lt;01/10/12",Transactions!A:A,"&gt;31/8/12")</f>
        <v>0</v>
      </c>
      <c r="J110" s="2">
        <f>SUMIFS(Transactions!I:I,Transactions!D:D,Accounts!A110,Transactions!A:A,"&lt;01/11/12",Transactions!A:A,"&gt;30/9/12")</f>
        <v>0</v>
      </c>
      <c r="K110" s="2">
        <f>SUMIFS(Transactions!I:I,Transactions!D:D,Accounts!A110,Transactions!A:A,"&lt;01/12/12",Transactions!A:A,"&gt;31/10/12")</f>
        <v>0</v>
      </c>
      <c r="L110" s="2">
        <f>SUMIFS(Transactions!I:I,Transactions!D:D,Accounts!A110,Transactions!A:A,"&lt;01/1/13",Transactions!A:A,"&gt;30/11/12")</f>
        <v>0</v>
      </c>
      <c r="M110" s="2">
        <f>SUMIFS(Transactions!I:I,Transactions!D:D,Accounts!A110,Transactions!A:A,"&lt;01/2/13",Transactions!A:A,"&gt;31/12/12")</f>
        <v>0</v>
      </c>
      <c r="N110" s="2">
        <f>SUMIFS(Transactions!I:I,Transactions!D:D,Accounts!A110,Transactions!A:A,"&lt;01/3/13",Transactions!A:A,"&gt;31/1/13")</f>
        <v>0</v>
      </c>
      <c r="O110" s="2">
        <f>SUMIFS(Transactions!I:I,Transactions!D:D,Accounts!A110,Transactions!A:A,"&lt;01/4/13",Transactions!A:A,"&gt;28/2/13")</f>
        <v>0</v>
      </c>
      <c r="P110" s="2">
        <f>SUMIFS(Transactions!I:I,Transactions!D:D,Accounts!A110,Transactions!A:A,"&lt;01/5/13",Transactions!A:A,"&gt;31/3/13")</f>
        <v>0</v>
      </c>
      <c r="Q110" s="2">
        <f>SUMIFS(Transactions!I:I,Transactions!D:D,Accounts!A110,Transactions!A:A,"&lt;01/6/13",Transactions!A:A,"&gt;30/4/13")</f>
        <v>0</v>
      </c>
      <c r="R110" s="2">
        <f>SUMIFS(Transactions!I:I,Transactions!D:D,Accounts!A110,Transactions!A:A,"&lt;01/7/13",Transactions!A:A,"&gt;31/5/13")</f>
        <v>0</v>
      </c>
    </row>
    <row r="111" spans="1:18" x14ac:dyDescent="0.2">
      <c r="A111" s="76">
        <v>529</v>
      </c>
      <c r="F111" s="11">
        <f t="shared" si="1"/>
        <v>0</v>
      </c>
      <c r="G111" s="2">
        <f>SUMIFS(Transactions!I:I,Transactions!D:D,Accounts!A111,Transactions!A:A,"&lt;01/08/12",Transactions!A:A,"&gt;30/6/12")</f>
        <v>0</v>
      </c>
      <c r="H111" s="2">
        <f>SUMIFS(Transactions!I:I,Transactions!D:D,Accounts!A111,Transactions!A:A,"&lt;01/09/12",Transactions!A:A,"&gt;31/7/12")</f>
        <v>0</v>
      </c>
      <c r="I111" s="2">
        <f>SUMIFS(Transactions!I:I,Transactions!D:D,Accounts!A111,Transactions!A:A,"&lt;01/10/12",Transactions!A:A,"&gt;31/8/12")</f>
        <v>0</v>
      </c>
      <c r="J111" s="2">
        <f>SUMIFS(Transactions!I:I,Transactions!D:D,Accounts!A111,Transactions!A:A,"&lt;01/11/12",Transactions!A:A,"&gt;30/9/12")</f>
        <v>0</v>
      </c>
      <c r="K111" s="2">
        <f>SUMIFS(Transactions!I:I,Transactions!D:D,Accounts!A111,Transactions!A:A,"&lt;01/12/12",Transactions!A:A,"&gt;31/10/12")</f>
        <v>0</v>
      </c>
      <c r="L111" s="2">
        <f>SUMIFS(Transactions!I:I,Transactions!D:D,Accounts!A111,Transactions!A:A,"&lt;01/1/13",Transactions!A:A,"&gt;30/11/12")</f>
        <v>0</v>
      </c>
      <c r="M111" s="2">
        <f>SUMIFS(Transactions!I:I,Transactions!D:D,Accounts!A111,Transactions!A:A,"&lt;01/2/13",Transactions!A:A,"&gt;31/12/12")</f>
        <v>0</v>
      </c>
      <c r="N111" s="2">
        <f>SUMIFS(Transactions!I:I,Transactions!D:D,Accounts!A111,Transactions!A:A,"&lt;01/3/13",Transactions!A:A,"&gt;31/1/13")</f>
        <v>0</v>
      </c>
      <c r="O111" s="2">
        <f>SUMIFS(Transactions!I:I,Transactions!D:D,Accounts!A111,Transactions!A:A,"&lt;01/4/13",Transactions!A:A,"&gt;28/2/13")</f>
        <v>0</v>
      </c>
      <c r="P111" s="2">
        <f>SUMIFS(Transactions!I:I,Transactions!D:D,Accounts!A111,Transactions!A:A,"&lt;01/5/13",Transactions!A:A,"&gt;31/3/13")</f>
        <v>0</v>
      </c>
      <c r="Q111" s="2">
        <f>SUMIFS(Transactions!I:I,Transactions!D:D,Accounts!A111,Transactions!A:A,"&lt;01/6/13",Transactions!A:A,"&gt;30/4/13")</f>
        <v>0</v>
      </c>
      <c r="R111" s="2">
        <f>SUMIFS(Transactions!I:I,Transactions!D:D,Accounts!A111,Transactions!A:A,"&lt;01/7/13",Transactions!A:A,"&gt;31/5/13")</f>
        <v>0</v>
      </c>
    </row>
    <row r="112" spans="1:18" x14ac:dyDescent="0.2">
      <c r="A112" s="76">
        <v>530</v>
      </c>
      <c r="C112" s="5" t="s">
        <v>16</v>
      </c>
      <c r="F112" s="11">
        <f t="shared" si="1"/>
        <v>0</v>
      </c>
      <c r="G112" s="2">
        <f>SUMIFS(Transactions!I:I,Transactions!D:D,Accounts!A112,Transactions!A:A,"&lt;01/08/12",Transactions!A:A,"&gt;30/6/12")</f>
        <v>0</v>
      </c>
      <c r="H112" s="2">
        <f>SUMIFS(Transactions!I:I,Transactions!D:D,Accounts!A112,Transactions!A:A,"&lt;01/09/12",Transactions!A:A,"&gt;31/7/12")</f>
        <v>0</v>
      </c>
      <c r="I112" s="2">
        <f>SUMIFS(Transactions!I:I,Transactions!D:D,Accounts!A112,Transactions!A:A,"&lt;01/10/12",Transactions!A:A,"&gt;31/8/12")</f>
        <v>0</v>
      </c>
      <c r="J112" s="2">
        <f>SUMIFS(Transactions!I:I,Transactions!D:D,Accounts!A112,Transactions!A:A,"&lt;01/11/12",Transactions!A:A,"&gt;30/9/12")</f>
        <v>0</v>
      </c>
      <c r="K112" s="2">
        <f>SUMIFS(Transactions!I:I,Transactions!D:D,Accounts!A112,Transactions!A:A,"&lt;01/12/12",Transactions!A:A,"&gt;31/10/12")</f>
        <v>0</v>
      </c>
      <c r="L112" s="2">
        <f>SUMIFS(Transactions!I:I,Transactions!D:D,Accounts!A112,Transactions!A:A,"&lt;01/1/13",Transactions!A:A,"&gt;30/11/12")</f>
        <v>0</v>
      </c>
      <c r="M112" s="2">
        <f>SUMIFS(Transactions!I:I,Transactions!D:D,Accounts!A112,Transactions!A:A,"&lt;01/2/13",Transactions!A:A,"&gt;31/12/12")</f>
        <v>0</v>
      </c>
      <c r="N112" s="2">
        <f>SUMIFS(Transactions!I:I,Transactions!D:D,Accounts!A112,Transactions!A:A,"&lt;01/3/13",Transactions!A:A,"&gt;31/1/13")</f>
        <v>0</v>
      </c>
      <c r="O112" s="2">
        <f>SUMIFS(Transactions!I:I,Transactions!D:D,Accounts!A112,Transactions!A:A,"&lt;01/4/13",Transactions!A:A,"&gt;28/2/13")</f>
        <v>0</v>
      </c>
      <c r="P112" s="2">
        <f>SUMIFS(Transactions!I:I,Transactions!D:D,Accounts!A112,Transactions!A:A,"&lt;01/5/13",Transactions!A:A,"&gt;31/3/13")</f>
        <v>0</v>
      </c>
      <c r="Q112" s="2">
        <f>SUMIFS(Transactions!I:I,Transactions!D:D,Accounts!A112,Transactions!A:A,"&lt;01/6/13",Transactions!A:A,"&gt;30/4/13")</f>
        <v>0</v>
      </c>
      <c r="R112" s="2">
        <f>SUMIFS(Transactions!I:I,Transactions!D:D,Accounts!A112,Transactions!A:A,"&lt;01/7/13",Transactions!A:A,"&gt;31/5/13")</f>
        <v>0</v>
      </c>
    </row>
    <row r="113" spans="1:18" x14ac:dyDescent="0.2">
      <c r="A113" s="76">
        <v>531</v>
      </c>
      <c r="C113" s="5" t="s">
        <v>16</v>
      </c>
      <c r="F113" s="11">
        <f t="shared" si="1"/>
        <v>0</v>
      </c>
      <c r="G113" s="2">
        <f>SUMIFS(Transactions!I:I,Transactions!D:D,Accounts!A113,Transactions!A:A,"&lt;01/08/12",Transactions!A:A,"&gt;30/6/12")</f>
        <v>0</v>
      </c>
      <c r="H113" s="2">
        <f>SUMIFS(Transactions!I:I,Transactions!D:D,Accounts!A113,Transactions!A:A,"&lt;01/09/12",Transactions!A:A,"&gt;31/7/12")</f>
        <v>0</v>
      </c>
      <c r="I113" s="2">
        <f>SUMIFS(Transactions!I:I,Transactions!D:D,Accounts!A113,Transactions!A:A,"&lt;01/10/12",Transactions!A:A,"&gt;31/8/12")</f>
        <v>0</v>
      </c>
      <c r="J113" s="2">
        <f>SUMIFS(Transactions!I:I,Transactions!D:D,Accounts!A113,Transactions!A:A,"&lt;01/11/12",Transactions!A:A,"&gt;30/9/12")</f>
        <v>0</v>
      </c>
      <c r="K113" s="2">
        <f>SUMIFS(Transactions!I:I,Transactions!D:D,Accounts!A113,Transactions!A:A,"&lt;01/12/12",Transactions!A:A,"&gt;31/10/12")</f>
        <v>0</v>
      </c>
      <c r="L113" s="2">
        <f>SUMIFS(Transactions!I:I,Transactions!D:D,Accounts!A113,Transactions!A:A,"&lt;01/1/13",Transactions!A:A,"&gt;30/11/12")</f>
        <v>0</v>
      </c>
      <c r="M113" s="2">
        <f>SUMIFS(Transactions!I:I,Transactions!D:D,Accounts!A113,Transactions!A:A,"&lt;01/2/13",Transactions!A:A,"&gt;31/12/12")</f>
        <v>0</v>
      </c>
      <c r="N113" s="2">
        <f>SUMIFS(Transactions!I:I,Transactions!D:D,Accounts!A113,Transactions!A:A,"&lt;01/3/13",Transactions!A:A,"&gt;31/1/13")</f>
        <v>0</v>
      </c>
      <c r="O113" s="2">
        <f>SUMIFS(Transactions!I:I,Transactions!D:D,Accounts!A113,Transactions!A:A,"&lt;01/4/13",Transactions!A:A,"&gt;28/2/13")</f>
        <v>0</v>
      </c>
      <c r="P113" s="2">
        <f>SUMIFS(Transactions!I:I,Transactions!D:D,Accounts!A113,Transactions!A:A,"&lt;01/5/13",Transactions!A:A,"&gt;31/3/13")</f>
        <v>0</v>
      </c>
      <c r="Q113" s="2">
        <f>SUMIFS(Transactions!I:I,Transactions!D:D,Accounts!A113,Transactions!A:A,"&lt;01/6/13",Transactions!A:A,"&gt;30/4/13")</f>
        <v>0</v>
      </c>
      <c r="R113" s="2">
        <f>SUMIFS(Transactions!I:I,Transactions!D:D,Accounts!A113,Transactions!A:A,"&lt;01/7/13",Transactions!A:A,"&gt;31/5/13")</f>
        <v>0</v>
      </c>
    </row>
    <row r="114" spans="1:18" x14ac:dyDescent="0.2">
      <c r="B114" s="45" t="s">
        <v>18</v>
      </c>
      <c r="C114" s="5" t="s">
        <v>16</v>
      </c>
      <c r="F114" s="11">
        <f t="shared" si="1"/>
        <v>0</v>
      </c>
      <c r="G114" s="2">
        <f>SUMIFS(Transactions!I:I,Transactions!D:D,Accounts!A114,Transactions!A:A,"&lt;01/08/12",Transactions!A:A,"&gt;30/6/12")</f>
        <v>0</v>
      </c>
      <c r="H114" s="2">
        <f>SUMIFS(Transactions!I:I,Transactions!D:D,Accounts!A114,Transactions!A:A,"&lt;01/09/12",Transactions!A:A,"&gt;31/7/12")</f>
        <v>0</v>
      </c>
      <c r="I114" s="2">
        <f>SUMIFS(Transactions!I:I,Transactions!D:D,Accounts!A114,Transactions!A:A,"&lt;01/10/12",Transactions!A:A,"&gt;31/8/12")</f>
        <v>0</v>
      </c>
      <c r="J114" s="2">
        <f>SUMIFS(Transactions!I:I,Transactions!D:D,Accounts!A114,Transactions!A:A,"&lt;01/11/12",Transactions!A:A,"&gt;30/9/12")</f>
        <v>0</v>
      </c>
      <c r="K114" s="2">
        <f>SUMIFS(Transactions!I:I,Transactions!D:D,Accounts!A114,Transactions!A:A,"&lt;01/12/12",Transactions!A:A,"&gt;31/10/12")</f>
        <v>0</v>
      </c>
      <c r="L114" s="2">
        <f>SUMIFS(Transactions!I:I,Transactions!D:D,Accounts!A114,Transactions!A:A,"&lt;01/1/13",Transactions!A:A,"&gt;30/11/12")</f>
        <v>0</v>
      </c>
      <c r="M114" s="2">
        <f>SUMIFS(Transactions!I:I,Transactions!D:D,Accounts!A114,Transactions!A:A,"&lt;01/2/13",Transactions!A:A,"&gt;31/12/12")</f>
        <v>0</v>
      </c>
      <c r="N114" s="2">
        <f>SUMIFS(Transactions!I:I,Transactions!D:D,Accounts!A114,Transactions!A:A,"&lt;01/3/13",Transactions!A:A,"&gt;31/1/13")</f>
        <v>0</v>
      </c>
      <c r="O114" s="2">
        <f>SUMIFS(Transactions!I:I,Transactions!D:D,Accounts!A114,Transactions!A:A,"&lt;01/4/13",Transactions!A:A,"&gt;28/2/13")</f>
        <v>0</v>
      </c>
      <c r="P114" s="2">
        <f>SUMIFS(Transactions!I:I,Transactions!D:D,Accounts!A114,Transactions!A:A,"&lt;01/5/13",Transactions!A:A,"&gt;31/3/13")</f>
        <v>0</v>
      </c>
      <c r="Q114" s="2">
        <f>SUMIFS(Transactions!I:I,Transactions!D:D,Accounts!A114,Transactions!A:A,"&lt;01/6/13",Transactions!A:A,"&gt;30/4/13")</f>
        <v>0</v>
      </c>
      <c r="R114" s="2">
        <f>SUMIFS(Transactions!I:I,Transactions!D:D,Accounts!A114,Transactions!A:A,"&lt;01/7/13",Transactions!A:A,"&gt;31/5/13")</f>
        <v>0</v>
      </c>
    </row>
    <row r="115" spans="1:18" x14ac:dyDescent="0.2">
      <c r="A115" s="76">
        <v>541</v>
      </c>
      <c r="B115" s="5" t="s">
        <v>18</v>
      </c>
      <c r="C115" s="5" t="s">
        <v>16</v>
      </c>
      <c r="D115" s="5" t="b">
        <v>0</v>
      </c>
      <c r="F115" s="11">
        <f t="shared" si="1"/>
        <v>0</v>
      </c>
      <c r="G115" s="2">
        <f>SUMIFS(Transactions!I:I,Transactions!D:D,Accounts!A115,Transactions!A:A,"&lt;01/08/12",Transactions!A:A,"&gt;30/6/12")</f>
        <v>0</v>
      </c>
      <c r="H115" s="2">
        <f>SUMIFS(Transactions!I:I,Transactions!D:D,Accounts!A115,Transactions!A:A,"&lt;01/09/12",Transactions!A:A,"&gt;31/7/12")</f>
        <v>0</v>
      </c>
      <c r="I115" s="2">
        <f>SUMIFS(Transactions!I:I,Transactions!D:D,Accounts!A115,Transactions!A:A,"&lt;01/10/12",Transactions!A:A,"&gt;31/8/12")</f>
        <v>0</v>
      </c>
      <c r="J115" s="2">
        <f>SUMIFS(Transactions!I:I,Transactions!D:D,Accounts!A115,Transactions!A:A,"&lt;01/11/12",Transactions!A:A,"&gt;30/9/12")</f>
        <v>0</v>
      </c>
      <c r="K115" s="2">
        <f>SUMIFS(Transactions!I:I,Transactions!D:D,Accounts!A115,Transactions!A:A,"&lt;01/12/12",Transactions!A:A,"&gt;31/10/12")</f>
        <v>0</v>
      </c>
      <c r="L115" s="2">
        <f>SUMIFS(Transactions!I:I,Transactions!D:D,Accounts!A115,Transactions!A:A,"&lt;01/1/13",Transactions!A:A,"&gt;30/11/12")</f>
        <v>0</v>
      </c>
      <c r="M115" s="2">
        <f>SUMIFS(Transactions!I:I,Transactions!D:D,Accounts!A115,Transactions!A:A,"&lt;01/2/13",Transactions!A:A,"&gt;31/12/12")</f>
        <v>0</v>
      </c>
      <c r="N115" s="2">
        <f>SUMIFS(Transactions!I:I,Transactions!D:D,Accounts!A115,Transactions!A:A,"&lt;01/3/13",Transactions!A:A,"&gt;31/1/13")</f>
        <v>0</v>
      </c>
      <c r="O115" s="2">
        <f>SUMIFS(Transactions!I:I,Transactions!D:D,Accounts!A115,Transactions!A:A,"&lt;01/4/13",Transactions!A:A,"&gt;28/2/13")</f>
        <v>0</v>
      </c>
      <c r="P115" s="2">
        <f>SUMIFS(Transactions!I:I,Transactions!D:D,Accounts!A115,Transactions!A:A,"&lt;01/5/13",Transactions!A:A,"&gt;31/3/13")</f>
        <v>0</v>
      </c>
      <c r="Q115" s="2">
        <f>SUMIFS(Transactions!I:I,Transactions!D:D,Accounts!A115,Transactions!A:A,"&lt;01/6/13",Transactions!A:A,"&gt;30/4/13")</f>
        <v>0</v>
      </c>
      <c r="R115" s="2">
        <f>SUMIFS(Transactions!I:I,Transactions!D:D,Accounts!A115,Transactions!A:A,"&lt;01/7/13",Transactions!A:A,"&gt;31/5/13")</f>
        <v>0</v>
      </c>
    </row>
    <row r="116" spans="1:18" x14ac:dyDescent="0.2">
      <c r="C116" s="5" t="s">
        <v>16</v>
      </c>
      <c r="F116" s="11">
        <f t="shared" si="1"/>
        <v>0</v>
      </c>
      <c r="G116" s="2">
        <f>SUMIFS(Transactions!I:I,Transactions!D:D,Accounts!A116,Transactions!A:A,"&lt;01/08/12",Transactions!A:A,"&gt;30/6/12")</f>
        <v>0</v>
      </c>
      <c r="H116" s="2">
        <f>SUMIFS(Transactions!I:I,Transactions!D:D,Accounts!A116,Transactions!A:A,"&lt;01/09/12",Transactions!A:A,"&gt;31/7/12")</f>
        <v>0</v>
      </c>
      <c r="I116" s="2">
        <f>SUMIFS(Transactions!I:I,Transactions!D:D,Accounts!A116,Transactions!A:A,"&lt;01/10/12",Transactions!A:A,"&gt;31/8/12")</f>
        <v>0</v>
      </c>
      <c r="J116" s="2">
        <f>SUMIFS(Transactions!I:I,Transactions!D:D,Accounts!A116,Transactions!A:A,"&lt;01/11/12",Transactions!A:A,"&gt;30/9/12")</f>
        <v>0</v>
      </c>
      <c r="K116" s="2">
        <f>SUMIFS(Transactions!I:I,Transactions!D:D,Accounts!A116,Transactions!A:A,"&lt;01/12/12",Transactions!A:A,"&gt;31/10/12")</f>
        <v>0</v>
      </c>
      <c r="L116" s="2">
        <f>SUMIFS(Transactions!I:I,Transactions!D:D,Accounts!A116,Transactions!A:A,"&lt;01/1/13",Transactions!A:A,"&gt;30/11/12")</f>
        <v>0</v>
      </c>
      <c r="M116" s="2">
        <f>SUMIFS(Transactions!I:I,Transactions!D:D,Accounts!A116,Transactions!A:A,"&lt;01/2/13",Transactions!A:A,"&gt;31/12/12")</f>
        <v>0</v>
      </c>
      <c r="N116" s="2">
        <f>SUMIFS(Transactions!I:I,Transactions!D:D,Accounts!A116,Transactions!A:A,"&lt;01/3/13",Transactions!A:A,"&gt;31/1/13")</f>
        <v>0</v>
      </c>
      <c r="O116" s="2">
        <f>SUMIFS(Transactions!I:I,Transactions!D:D,Accounts!A116,Transactions!A:A,"&lt;01/4/13",Transactions!A:A,"&gt;28/2/13")</f>
        <v>0</v>
      </c>
      <c r="P116" s="2">
        <f>SUMIFS(Transactions!I:I,Transactions!D:D,Accounts!A116,Transactions!A:A,"&lt;01/5/13",Transactions!A:A,"&gt;31/3/13")</f>
        <v>0</v>
      </c>
      <c r="Q116" s="2">
        <f>SUMIFS(Transactions!I:I,Transactions!D:D,Accounts!A116,Transactions!A:A,"&lt;01/6/13",Transactions!A:A,"&gt;30/4/13")</f>
        <v>0</v>
      </c>
      <c r="R116" s="2">
        <f>SUMIFS(Transactions!I:I,Transactions!D:D,Accounts!A116,Transactions!A:A,"&lt;01/7/13",Transactions!A:A,"&gt;31/5/13")</f>
        <v>0</v>
      </c>
    </row>
    <row r="117" spans="1:18" x14ac:dyDescent="0.2">
      <c r="F117" s="11">
        <f t="shared" si="1"/>
        <v>0</v>
      </c>
      <c r="G117" s="2">
        <f>SUMIFS(Transactions!I:I,Transactions!D:D,Accounts!A117,Transactions!A:A,"&lt;01/08/12",Transactions!A:A,"&gt;30/6/12")</f>
        <v>0</v>
      </c>
      <c r="H117" s="2">
        <f>SUMIFS(Transactions!I:I,Transactions!D:D,Accounts!A117,Transactions!A:A,"&lt;01/09/12",Transactions!A:A,"&gt;31/7/12")</f>
        <v>0</v>
      </c>
      <c r="I117" s="2">
        <f>SUMIFS(Transactions!I:I,Transactions!D:D,Accounts!A117,Transactions!A:A,"&lt;01/10/12",Transactions!A:A,"&gt;31/8/12")</f>
        <v>0</v>
      </c>
      <c r="J117" s="2">
        <f>SUMIFS(Transactions!I:I,Transactions!D:D,Accounts!A117,Transactions!A:A,"&lt;01/11/12",Transactions!A:A,"&gt;30/9/12")</f>
        <v>0</v>
      </c>
      <c r="K117" s="2">
        <f>SUMIFS(Transactions!I:I,Transactions!D:D,Accounts!A117,Transactions!A:A,"&lt;01/12/12",Transactions!A:A,"&gt;31/10/12")</f>
        <v>0</v>
      </c>
      <c r="L117" s="2">
        <f>SUMIFS(Transactions!I:I,Transactions!D:D,Accounts!A117,Transactions!A:A,"&lt;01/1/13",Transactions!A:A,"&gt;30/11/12")</f>
        <v>0</v>
      </c>
      <c r="M117" s="2">
        <f>SUMIFS(Transactions!I:I,Transactions!D:D,Accounts!A117,Transactions!A:A,"&lt;01/2/13",Transactions!A:A,"&gt;31/12/12")</f>
        <v>0</v>
      </c>
      <c r="N117" s="2">
        <f>SUMIFS(Transactions!I:I,Transactions!D:D,Accounts!A117,Transactions!A:A,"&lt;01/3/13",Transactions!A:A,"&gt;31/1/13")</f>
        <v>0</v>
      </c>
      <c r="O117" s="2">
        <f>SUMIFS(Transactions!I:I,Transactions!D:D,Accounts!A117,Transactions!A:A,"&lt;01/4/13",Transactions!A:A,"&gt;28/2/13")</f>
        <v>0</v>
      </c>
      <c r="P117" s="2">
        <f>SUMIFS(Transactions!I:I,Transactions!D:D,Accounts!A117,Transactions!A:A,"&lt;01/5/13",Transactions!A:A,"&gt;31/3/13")</f>
        <v>0</v>
      </c>
      <c r="Q117" s="2">
        <f>SUMIFS(Transactions!I:I,Transactions!D:D,Accounts!A117,Transactions!A:A,"&lt;01/6/13",Transactions!A:A,"&gt;30/4/13")</f>
        <v>0</v>
      </c>
      <c r="R117" s="2">
        <f>SUMIFS(Transactions!I:I,Transactions!D:D,Accounts!A117,Transactions!A:A,"&lt;01/7/13",Transactions!A:A,"&gt;31/5/13")</f>
        <v>0</v>
      </c>
    </row>
    <row r="118" spans="1:18" x14ac:dyDescent="0.2">
      <c r="C118" s="5" t="s">
        <v>16</v>
      </c>
      <c r="F118" s="11">
        <f t="shared" si="1"/>
        <v>0</v>
      </c>
      <c r="G118" s="2">
        <f>SUMIFS(Transactions!I:I,Transactions!D:D,Accounts!A118,Transactions!A:A,"&lt;01/08/12",Transactions!A:A,"&gt;30/6/12")</f>
        <v>0</v>
      </c>
      <c r="H118" s="2">
        <f>SUMIFS(Transactions!I:I,Transactions!D:D,Accounts!A118,Transactions!A:A,"&lt;01/09/12",Transactions!A:A,"&gt;31/7/12")</f>
        <v>0</v>
      </c>
      <c r="I118" s="2">
        <f>SUMIFS(Transactions!I:I,Transactions!D:D,Accounts!A118,Transactions!A:A,"&lt;01/10/12",Transactions!A:A,"&gt;31/8/12")</f>
        <v>0</v>
      </c>
      <c r="J118" s="2">
        <f>SUMIFS(Transactions!I:I,Transactions!D:D,Accounts!A118,Transactions!A:A,"&lt;01/11/12",Transactions!A:A,"&gt;30/9/12")</f>
        <v>0</v>
      </c>
      <c r="K118" s="2">
        <f>SUMIFS(Transactions!I:I,Transactions!D:D,Accounts!A118,Transactions!A:A,"&lt;01/12/12",Transactions!A:A,"&gt;31/10/12")</f>
        <v>0</v>
      </c>
      <c r="L118" s="2">
        <f>SUMIFS(Transactions!I:I,Transactions!D:D,Accounts!A118,Transactions!A:A,"&lt;01/1/13",Transactions!A:A,"&gt;30/11/12")</f>
        <v>0</v>
      </c>
      <c r="M118" s="2">
        <f>SUMIFS(Transactions!I:I,Transactions!D:D,Accounts!A118,Transactions!A:A,"&lt;01/2/13",Transactions!A:A,"&gt;31/12/12")</f>
        <v>0</v>
      </c>
      <c r="N118" s="2">
        <f>SUMIFS(Transactions!I:I,Transactions!D:D,Accounts!A118,Transactions!A:A,"&lt;01/3/13",Transactions!A:A,"&gt;31/1/13")</f>
        <v>0</v>
      </c>
      <c r="O118" s="2">
        <f>SUMIFS(Transactions!I:I,Transactions!D:D,Accounts!A118,Transactions!A:A,"&lt;01/4/13",Transactions!A:A,"&gt;28/2/13")</f>
        <v>0</v>
      </c>
      <c r="P118" s="2">
        <f>SUMIFS(Transactions!I:I,Transactions!D:D,Accounts!A118,Transactions!A:A,"&lt;01/5/13",Transactions!A:A,"&gt;31/3/13")</f>
        <v>0</v>
      </c>
      <c r="Q118" s="2">
        <f>SUMIFS(Transactions!I:I,Transactions!D:D,Accounts!A118,Transactions!A:A,"&lt;01/6/13",Transactions!A:A,"&gt;30/4/13")</f>
        <v>0</v>
      </c>
      <c r="R118" s="2">
        <f>SUMIFS(Transactions!I:I,Transactions!D:D,Accounts!A118,Transactions!A:A,"&lt;01/7/13",Transactions!A:A,"&gt;31/5/13")</f>
        <v>0</v>
      </c>
    </row>
    <row r="119" spans="1:18" x14ac:dyDescent="0.2">
      <c r="F119" s="11">
        <f t="shared" si="1"/>
        <v>0</v>
      </c>
      <c r="G119" s="2">
        <f>SUMIFS(Transactions!I:I,Transactions!D:D,Accounts!A119,Transactions!A:A,"&lt;01/08/12",Transactions!A:A,"&gt;30/6/12")</f>
        <v>0</v>
      </c>
      <c r="H119" s="2">
        <f>SUMIFS(Transactions!I:I,Transactions!D:D,Accounts!A119,Transactions!A:A,"&lt;01/09/12",Transactions!A:A,"&gt;31/7/12")</f>
        <v>0</v>
      </c>
      <c r="I119" s="2">
        <f>SUMIFS(Transactions!I:I,Transactions!D:D,Accounts!A119,Transactions!A:A,"&lt;01/10/12",Transactions!A:A,"&gt;31/8/12")</f>
        <v>0</v>
      </c>
      <c r="J119" s="2">
        <f>SUMIFS(Transactions!I:I,Transactions!D:D,Accounts!A119,Transactions!A:A,"&lt;01/11/12",Transactions!A:A,"&gt;30/9/12")</f>
        <v>0</v>
      </c>
      <c r="K119" s="2">
        <f>SUMIFS(Transactions!I:I,Transactions!D:D,Accounts!A119,Transactions!A:A,"&lt;01/12/12",Transactions!A:A,"&gt;31/10/12")</f>
        <v>0</v>
      </c>
      <c r="L119" s="2">
        <f>SUMIFS(Transactions!I:I,Transactions!D:D,Accounts!A119,Transactions!A:A,"&lt;01/1/13",Transactions!A:A,"&gt;30/11/12")</f>
        <v>0</v>
      </c>
      <c r="M119" s="2">
        <f>SUMIFS(Transactions!I:I,Transactions!D:D,Accounts!A119,Transactions!A:A,"&lt;01/2/13",Transactions!A:A,"&gt;31/12/12")</f>
        <v>0</v>
      </c>
      <c r="N119" s="2">
        <f>SUMIFS(Transactions!I:I,Transactions!D:D,Accounts!A119,Transactions!A:A,"&lt;01/3/13",Transactions!A:A,"&gt;31/1/13")</f>
        <v>0</v>
      </c>
      <c r="O119" s="2">
        <f>SUMIFS(Transactions!I:I,Transactions!D:D,Accounts!A119,Transactions!A:A,"&lt;01/4/13",Transactions!A:A,"&gt;28/2/13")</f>
        <v>0</v>
      </c>
      <c r="P119" s="2">
        <f>SUMIFS(Transactions!I:I,Transactions!D:D,Accounts!A119,Transactions!A:A,"&lt;01/5/13",Transactions!A:A,"&gt;31/3/13")</f>
        <v>0</v>
      </c>
      <c r="Q119" s="2">
        <f>SUMIFS(Transactions!I:I,Transactions!D:D,Accounts!A119,Transactions!A:A,"&lt;01/6/13",Transactions!A:A,"&gt;30/4/13")</f>
        <v>0</v>
      </c>
      <c r="R119" s="2">
        <f>SUMIFS(Transactions!I:I,Transactions!D:D,Accounts!A119,Transactions!A:A,"&lt;01/7/13",Transactions!A:A,"&gt;31/5/13")</f>
        <v>0</v>
      </c>
    </row>
    <row r="120" spans="1:18" x14ac:dyDescent="0.2">
      <c r="F120" s="49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F121" s="49"/>
      <c r="G121" s="8"/>
      <c r="H121" s="8"/>
      <c r="I121" s="8"/>
      <c r="J121" s="8"/>
      <c r="K121" s="8"/>
      <c r="L121" s="8"/>
      <c r="M121" s="8"/>
      <c r="N121" s="8"/>
      <c r="O121" s="8"/>
      <c r="P121" s="5"/>
      <c r="Q121" s="5"/>
      <c r="R121" s="5"/>
    </row>
    <row r="122" spans="1:18" x14ac:dyDescent="0.2">
      <c r="F122" s="49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2">
      <c r="F123" s="49"/>
      <c r="G123" s="8"/>
      <c r="H123" s="8"/>
      <c r="I123" s="8"/>
      <c r="J123" s="8"/>
      <c r="K123" s="8"/>
      <c r="L123" s="8"/>
      <c r="M123" s="8"/>
      <c r="N123" s="8"/>
      <c r="O123" s="8"/>
      <c r="P123" s="5"/>
      <c r="Q123" s="5"/>
      <c r="R123" s="5"/>
    </row>
    <row r="124" spans="1:18" x14ac:dyDescent="0.2">
      <c r="F124" s="49"/>
      <c r="G124" s="8"/>
      <c r="H124" s="8"/>
      <c r="I124" s="8"/>
      <c r="J124" s="8"/>
      <c r="K124" s="8"/>
      <c r="L124" s="8"/>
      <c r="M124" s="8"/>
      <c r="N124" s="8"/>
      <c r="O124" s="8"/>
      <c r="P124" s="5"/>
      <c r="Q124" s="5"/>
      <c r="R124" s="5"/>
    </row>
    <row r="125" spans="1:18" x14ac:dyDescent="0.2">
      <c r="F125" s="49"/>
      <c r="G125" s="50"/>
      <c r="H125" s="50"/>
      <c r="I125" s="50"/>
      <c r="J125" s="50"/>
      <c r="K125" s="50"/>
      <c r="L125" s="50"/>
      <c r="M125" s="50"/>
      <c r="N125" s="50"/>
      <c r="O125" s="50"/>
      <c r="P125" s="5"/>
      <c r="Q125" s="5"/>
      <c r="R125" s="5"/>
    </row>
    <row r="126" spans="1:18" x14ac:dyDescent="0.2">
      <c r="B126" s="45" t="s">
        <v>44</v>
      </c>
      <c r="F126" s="16">
        <f t="shared" ref="F126:O126" si="2">SUM(F2:F119)</f>
        <v>0</v>
      </c>
      <c r="G126" s="16">
        <f t="shared" si="2"/>
        <v>0</v>
      </c>
      <c r="H126" s="16">
        <f t="shared" si="2"/>
        <v>0</v>
      </c>
      <c r="I126" s="16">
        <f t="shared" si="2"/>
        <v>0</v>
      </c>
      <c r="J126" s="16">
        <f t="shared" si="2"/>
        <v>0</v>
      </c>
      <c r="K126" s="16">
        <f t="shared" si="2"/>
        <v>0</v>
      </c>
      <c r="L126" s="16">
        <f t="shared" si="2"/>
        <v>0</v>
      </c>
      <c r="M126" s="16">
        <f t="shared" si="2"/>
        <v>0</v>
      </c>
      <c r="N126" s="16">
        <f t="shared" si="2"/>
        <v>0</v>
      </c>
      <c r="O126" s="16">
        <f t="shared" si="2"/>
        <v>0</v>
      </c>
      <c r="P126" s="16">
        <f>SUM(P2:P119)</f>
        <v>0</v>
      </c>
      <c r="Q126" s="16">
        <f>SUM(Q2:Q119)</f>
        <v>0</v>
      </c>
      <c r="R126" s="16">
        <f>SUM(R2:R119)</f>
        <v>0</v>
      </c>
    </row>
    <row r="128" spans="1:18" x14ac:dyDescent="0.2">
      <c r="H128" s="2"/>
      <c r="I128" s="2"/>
      <c r="J128" s="2"/>
      <c r="K128" s="2"/>
      <c r="L128" s="2"/>
      <c r="M128" s="2"/>
      <c r="N128" s="2"/>
      <c r="O128" s="2"/>
    </row>
    <row r="129" spans="10:15" x14ac:dyDescent="0.2">
      <c r="J129" s="7"/>
      <c r="O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F52"/>
    <cellWatch r="F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H25" sqref="H25"/>
    </sheetView>
  </sheetViews>
  <sheetFormatPr defaultRowHeight="12.75" x14ac:dyDescent="0.2"/>
  <cols>
    <col min="1" max="1" width="56.7109375" bestFit="1" customWidth="1"/>
  </cols>
  <sheetData>
    <row r="1" spans="1:7" x14ac:dyDescent="0.2">
      <c r="A1" s="1" t="s">
        <v>78</v>
      </c>
    </row>
    <row r="2" spans="1:7" ht="15.75" x14ac:dyDescent="0.25">
      <c r="A2" s="15" t="s">
        <v>114</v>
      </c>
      <c r="D2" s="15" t="s">
        <v>115</v>
      </c>
      <c r="F2" s="15" t="s">
        <v>116</v>
      </c>
    </row>
    <row r="3" spans="1:7" x14ac:dyDescent="0.2">
      <c r="A3" s="1" t="s">
        <v>103</v>
      </c>
      <c r="F3" s="1" t="s">
        <v>117</v>
      </c>
    </row>
    <row r="5" spans="1:7" x14ac:dyDescent="0.2">
      <c r="A5" t="s">
        <v>81</v>
      </c>
      <c r="B5" s="7">
        <f>SUMIFS(Transactions!H:H,Transactions!H:H,"&gt;0",Transactions!A:A,"&lt;1/09/12",Transactions!A:A,"&gt;30/06/12")</f>
        <v>0</v>
      </c>
      <c r="F5" s="7">
        <f>SUMIFS(Transactions!H:H,Transactions!H:H,"&gt;0",Transactions!A:A,"&lt;1/01/13")</f>
        <v>0</v>
      </c>
    </row>
    <row r="6" spans="1:7" x14ac:dyDescent="0.2">
      <c r="A6" t="s">
        <v>79</v>
      </c>
      <c r="B6" s="7">
        <f>SUMIFS(Transactions!H:H,Transactions!H:H,"&lt;0",Transactions!A:A,"&lt;1/09/12",Transactions!A:A,"&gt;30/06/12")</f>
        <v>0</v>
      </c>
      <c r="F6" s="7">
        <f>SUMIFS(Transactions!H:H,Transactions!H:H,"&lt;0",Transactions!A:A,"&lt;1/01/13")</f>
        <v>0</v>
      </c>
    </row>
    <row r="7" spans="1:7" x14ac:dyDescent="0.2">
      <c r="A7" t="s">
        <v>80</v>
      </c>
      <c r="B7" s="7">
        <f>B5+B6</f>
        <v>0</v>
      </c>
      <c r="C7" t="str">
        <f>IF(B7&gt;0,"TO PAY","REFUND")</f>
        <v>REFUND</v>
      </c>
      <c r="F7" s="7">
        <f>F5+F6</f>
        <v>0</v>
      </c>
      <c r="G7" t="str">
        <f>IF(F7&gt;0,"TO PAY","REFUND")</f>
        <v>REFUND</v>
      </c>
    </row>
    <row r="10" spans="1:7" x14ac:dyDescent="0.2">
      <c r="A10" s="1" t="s">
        <v>104</v>
      </c>
      <c r="F10" s="1" t="s">
        <v>118</v>
      </c>
    </row>
    <row r="12" spans="1:7" x14ac:dyDescent="0.2">
      <c r="A12" t="s">
        <v>81</v>
      </c>
      <c r="B12" s="7">
        <f>SUMIFS(Transactions!H:H,Transactions!H:H,"&gt;0",Transactions!A:A,"&gt;31/08/12",Transactions!A:A,"&lt;01/11/12")</f>
        <v>0</v>
      </c>
      <c r="F12" s="7">
        <f>SUMIFS(Transactions!H:H,Transactions!H:H,"&gt;0",Transactions!A:A,"&gt;31/12/12")</f>
        <v>0</v>
      </c>
    </row>
    <row r="13" spans="1:7" x14ac:dyDescent="0.2">
      <c r="A13" t="s">
        <v>79</v>
      </c>
      <c r="B13" s="7">
        <f>SUMIFS(Transactions!H:H,Transactions!H:H,"&lt;0",Transactions!A:A,"&gt;31/08/12",Transactions!A:A,"&lt;01/11/12")</f>
        <v>0</v>
      </c>
      <c r="F13" s="7">
        <f>SUMIFS(Transactions!H:H,Transactions!H:H,"&lt;0",Transactions!A:A,"&gt;31/12/12")</f>
        <v>0</v>
      </c>
    </row>
    <row r="14" spans="1:7" x14ac:dyDescent="0.2">
      <c r="A14" t="s">
        <v>80</v>
      </c>
      <c r="B14" s="7">
        <f>B12+B13</f>
        <v>0</v>
      </c>
      <c r="C14" t="str">
        <f>IF(B14&gt;0,"TO PAY","REFUND")</f>
        <v>REFUND</v>
      </c>
      <c r="F14" s="7">
        <f>F12+F13</f>
        <v>0</v>
      </c>
      <c r="G14" t="str">
        <f>IF(F14&gt;0,"TO PAY","REFUND")</f>
        <v>REFUND</v>
      </c>
    </row>
    <row r="17" spans="1:3" x14ac:dyDescent="0.2">
      <c r="A17" s="1" t="s">
        <v>105</v>
      </c>
    </row>
    <row r="18" spans="1:3" x14ac:dyDescent="0.2">
      <c r="B18" s="7"/>
    </row>
    <row r="19" spans="1:3" x14ac:dyDescent="0.2">
      <c r="A19" t="s">
        <v>81</v>
      </c>
      <c r="B19" s="7">
        <f>SUMIFS(Transactions!H:H,Transactions!H:H,"&gt;0",Transactions!A:A,"&gt;31/10/12",Transactions!A:A,"&lt;01/01/13")</f>
        <v>0</v>
      </c>
    </row>
    <row r="20" spans="1:3" x14ac:dyDescent="0.2">
      <c r="A20" t="s">
        <v>79</v>
      </c>
      <c r="B20" s="7">
        <f>SUMIFS(Transactions!H:H,Transactions!H:H,"&lt;0",Transactions!A:A,"&gt;31/10/12",Transactions!A:A,"&lt;01/01/13")</f>
        <v>0</v>
      </c>
    </row>
    <row r="21" spans="1:3" x14ac:dyDescent="0.2">
      <c r="A21" t="s">
        <v>80</v>
      </c>
      <c r="B21" s="7">
        <f>B19+B20</f>
        <v>0</v>
      </c>
      <c r="C21" t="str">
        <f>IF(B21&gt;0,"TO PAY","REFUND")</f>
        <v>REFUND</v>
      </c>
    </row>
    <row r="23" spans="1:3" x14ac:dyDescent="0.2">
      <c r="A23" s="1"/>
    </row>
    <row r="24" spans="1:3" x14ac:dyDescent="0.2">
      <c r="A24" s="1" t="s">
        <v>106</v>
      </c>
      <c r="B24" s="7"/>
    </row>
    <row r="25" spans="1:3" x14ac:dyDescent="0.2">
      <c r="B25" s="7"/>
    </row>
    <row r="26" spans="1:3" x14ac:dyDescent="0.2">
      <c r="A26" t="s">
        <v>81</v>
      </c>
      <c r="B26" s="7">
        <f>SUMIFS(Transactions!H:H,Transactions!H:H,"&gt;0",Transactions!A:A,"&gt;31/12/12",Transactions!A:A,"&lt;01/03/13")</f>
        <v>0</v>
      </c>
    </row>
    <row r="27" spans="1:3" x14ac:dyDescent="0.2">
      <c r="A27" t="s">
        <v>79</v>
      </c>
      <c r="B27" s="7">
        <f>SUMIFS(Transactions!H:H,Transactions!H:H,"&lt;0",Transactions!A:A,"&gt;31/12/12",Transactions!A:A,"&lt;01/03/13")</f>
        <v>0</v>
      </c>
    </row>
    <row r="28" spans="1:3" x14ac:dyDescent="0.2">
      <c r="A28" t="s">
        <v>80</v>
      </c>
      <c r="B28" s="7">
        <f>B26+B27</f>
        <v>0</v>
      </c>
      <c r="C28" t="str">
        <f>IF(B28&gt;0,"TO PAY","REFUND")</f>
        <v>REFUND</v>
      </c>
    </row>
    <row r="29" spans="1:3" x14ac:dyDescent="0.2">
      <c r="A29" s="1"/>
    </row>
    <row r="31" spans="1:3" x14ac:dyDescent="0.2">
      <c r="A31" s="1" t="s">
        <v>107</v>
      </c>
      <c r="B31" s="7"/>
    </row>
    <row r="32" spans="1:3" x14ac:dyDescent="0.2">
      <c r="B32" s="7"/>
    </row>
    <row r="33" spans="1:3" x14ac:dyDescent="0.2">
      <c r="A33" t="s">
        <v>81</v>
      </c>
      <c r="B33" s="7">
        <f>SUMIFS(Transactions!H:H,Transactions!H:H,"&gt;0",Transactions!A:A,"&gt;28/02/13",Transactions!A:A,"&lt;01/05/13")</f>
        <v>0</v>
      </c>
    </row>
    <row r="34" spans="1:3" x14ac:dyDescent="0.2">
      <c r="A34" t="s">
        <v>79</v>
      </c>
      <c r="B34" s="7">
        <f>SUMIFS(Transactions!H:H,Transactions!H:H,"&lt;0",Transactions!A:A,"&gt;28/02/13",Transactions!A:A,"&lt;01/05/13")</f>
        <v>0</v>
      </c>
    </row>
    <row r="35" spans="1:3" x14ac:dyDescent="0.2">
      <c r="A35" s="166" t="s">
        <v>80</v>
      </c>
      <c r="B35" s="7">
        <f>B33+B34</f>
        <v>0</v>
      </c>
      <c r="C35" t="str">
        <f>IF(B35&gt;0,"TO PAY","REFUND")</f>
        <v>REFUND</v>
      </c>
    </row>
    <row r="37" spans="1:3" x14ac:dyDescent="0.2">
      <c r="B37" s="7"/>
    </row>
    <row r="38" spans="1:3" x14ac:dyDescent="0.2">
      <c r="A38" s="1" t="s">
        <v>108</v>
      </c>
      <c r="B38" s="7"/>
    </row>
    <row r="40" spans="1:3" x14ac:dyDescent="0.2">
      <c r="A40" t="s">
        <v>81</v>
      </c>
      <c r="B40" s="7">
        <f>SUMIFS(Transactions!H:H,Transactions!H:H,"&gt;0",Transactions!A:A,"&gt;30/04/13",Transactions!A:A,"&lt;01/07/13")</f>
        <v>0</v>
      </c>
    </row>
    <row r="41" spans="1:3" x14ac:dyDescent="0.2">
      <c r="A41" t="s">
        <v>79</v>
      </c>
      <c r="B41" s="7">
        <f>SUMIFS(Transactions!H:H,Transactions!H:H,"&lt;0",Transactions!A:A,"&gt;30/04/13",Transactions!A:A,"&lt;01/07/13")</f>
        <v>0</v>
      </c>
    </row>
    <row r="42" spans="1:3" x14ac:dyDescent="0.2">
      <c r="A42" t="s">
        <v>80</v>
      </c>
      <c r="B42" s="7">
        <f>B40+B41</f>
        <v>0</v>
      </c>
      <c r="C42" t="str">
        <f>IF(B42&gt;0,"TO PAY","REFUND")</f>
        <v>REFUND</v>
      </c>
    </row>
    <row r="45" spans="1:3" x14ac:dyDescent="0.2">
      <c r="A45" t="s">
        <v>82</v>
      </c>
      <c r="B45" s="7">
        <f>SUM(B7,B14,B21,B28,B35,B42)</f>
        <v>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6" sqref="A6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56" t="s">
        <v>95</v>
      </c>
    </row>
    <row r="3" spans="1:5" x14ac:dyDescent="0.2">
      <c r="A3" s="153" t="s">
        <v>96</v>
      </c>
      <c r="B3" s="153" t="s">
        <v>97</v>
      </c>
      <c r="C3" s="153" t="s">
        <v>98</v>
      </c>
      <c r="D3" s="153" t="s">
        <v>99</v>
      </c>
      <c r="E3" s="154" t="s">
        <v>100</v>
      </c>
    </row>
    <row r="4" spans="1:5" x14ac:dyDescent="0.2">
      <c r="A4" s="1" t="s">
        <v>101</v>
      </c>
      <c r="B4" s="48"/>
      <c r="C4" s="155">
        <f>SUMIF(Transactions!L:L,Funders!A4,Transactions!M:M)</f>
        <v>0</v>
      </c>
      <c r="D4" s="155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8"/>
      <c r="C5" s="155">
        <f>SUMIF(Transactions!L:L,Funders!A5,Transactions!M:M)</f>
        <v>0</v>
      </c>
      <c r="D5" s="155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8"/>
      <c r="C6" s="155">
        <f>SUMIF(Transactions!L:L,Funders!A6,Transactions!M:M)</f>
        <v>0</v>
      </c>
      <c r="D6" s="155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8"/>
      <c r="C7" s="155">
        <f>SUMIF(Transactions!L:L,Funders!A7,Transactions!M:M)</f>
        <v>0</v>
      </c>
      <c r="D7" s="155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8"/>
      <c r="C8" s="155">
        <f>SUMIF(Transactions!L:L,Funders!A8,Transactions!M:M)</f>
        <v>0</v>
      </c>
      <c r="D8" s="155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8"/>
      <c r="C9" s="155">
        <f>SUMIF(Transactions!L:L,Funders!A9,Transactions!M:M)</f>
        <v>0</v>
      </c>
      <c r="D9" s="155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8"/>
      <c r="C10" s="155">
        <f>SUMIF(Transactions!L:L,Funders!A10,Transactions!M:M)</f>
        <v>0</v>
      </c>
      <c r="D10" s="155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8"/>
      <c r="C11" s="155">
        <f>SUMIF(Transactions!L:L,Funders!A11,Transactions!M:M)</f>
        <v>0</v>
      </c>
      <c r="D11" s="155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8"/>
      <c r="C12" s="155">
        <f>SUMIF(Transactions!L:L,Funders!A12,Transactions!M:M)</f>
        <v>0</v>
      </c>
      <c r="D12" s="155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8"/>
      <c r="C13" s="155">
        <f>SUMIF(Transactions!L:L,Funders!A13,Transactions!M:M)</f>
        <v>0</v>
      </c>
      <c r="D13" s="155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8"/>
      <c r="C14" s="155">
        <f>SUMIF(Transactions!L:L,Funders!A14,Transactions!M:M)</f>
        <v>0</v>
      </c>
      <c r="D14" s="155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8"/>
      <c r="C15" s="155">
        <f>SUMIF(Transactions!L:L,Funders!A15,Transactions!M:M)</f>
        <v>0</v>
      </c>
      <c r="D15" s="155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8"/>
      <c r="C16" s="155">
        <f>SUMIF(Transactions!L:L,Funders!A16,Transactions!M:M)</f>
        <v>0</v>
      </c>
      <c r="D16" s="155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8"/>
      <c r="C17" s="155">
        <f>SUMIF(Transactions!L:L,Funders!A17,Transactions!M:M)</f>
        <v>0</v>
      </c>
      <c r="D17" s="155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8"/>
      <c r="C18" s="155">
        <f>SUMIF(Transactions!L:L,Funders!A18,Transactions!M:M)</f>
        <v>0</v>
      </c>
      <c r="D18" s="155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8"/>
      <c r="C19" s="155">
        <f>SUMIF(Transactions!L:L,Funders!A19,Transactions!M:M)</f>
        <v>0</v>
      </c>
      <c r="D19" s="155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8"/>
      <c r="C20" s="155">
        <f>SUMIF(Transactions!L:L,Funders!A20,Transactions!M:M)</f>
        <v>0</v>
      </c>
      <c r="D20" s="155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8"/>
      <c r="C21" s="155">
        <f>SUMIF(Transactions!L:L,Funders!A21,Transactions!M:M)</f>
        <v>0</v>
      </c>
      <c r="D21" s="155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8"/>
      <c r="C22" s="155">
        <f>SUMIF(Transactions!L:L,Funders!A22,Transactions!M:M)</f>
        <v>0</v>
      </c>
      <c r="D22" s="155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8"/>
      <c r="C23" s="155">
        <f>SUMIF(Transactions!L:L,Funders!A23,Transactions!M:M)</f>
        <v>0</v>
      </c>
      <c r="D23" s="155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8"/>
      <c r="C24" s="155">
        <f>SUMIF(Transactions!L:L,Funders!A24,Transactions!M:M)</f>
        <v>0</v>
      </c>
      <c r="D24" s="155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8"/>
      <c r="C25" s="155">
        <f>SUMIF(Transactions!L:L,Funders!A25,Transactions!M:M)</f>
        <v>0</v>
      </c>
      <c r="D25" s="155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8"/>
      <c r="C26" s="155">
        <f>SUMIF(Transactions!L:L,Funders!A26,Transactions!M:M)</f>
        <v>0</v>
      </c>
      <c r="D26" s="155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8"/>
      <c r="C27" s="155">
        <f>SUMIF(Transactions!L:L,Funders!A27,Transactions!M:M)</f>
        <v>0</v>
      </c>
      <c r="D27" s="155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8"/>
      <c r="C28" s="155">
        <f>SUMIF(Transactions!L:L,Funders!A28,Transactions!M:M)</f>
        <v>0</v>
      </c>
      <c r="D28" s="155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8"/>
      <c r="C29" s="155">
        <f>SUMIF(Transactions!L:L,Funders!A29,Transactions!M:M)</f>
        <v>0</v>
      </c>
      <c r="D29" s="155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8"/>
      <c r="C30" s="155">
        <f>SUMIF(Transactions!L:L,Funders!A30,Transactions!M:M)</f>
        <v>0</v>
      </c>
      <c r="D30" s="155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8"/>
      <c r="C31" s="155">
        <f>SUMIF(Transactions!L:L,Funders!A31,Transactions!M:M)</f>
        <v>0</v>
      </c>
      <c r="D31" s="155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8"/>
      <c r="C32" s="155">
        <f>SUMIF(Transactions!L:L,Funders!A32,Transactions!M:M)</f>
        <v>0</v>
      </c>
      <c r="D32" s="155">
        <f>SUMIF(Transactions!N:N,Funders!A32,Transactions!O:O)</f>
        <v>0</v>
      </c>
      <c r="E32" s="3">
        <f t="shared" si="0"/>
        <v>0</v>
      </c>
    </row>
    <row r="33" spans="1:5" x14ac:dyDescent="0.2">
      <c r="A33" s="153" t="s">
        <v>102</v>
      </c>
      <c r="B33" s="157">
        <f>SUM(B4:B32)</f>
        <v>0</v>
      </c>
      <c r="C33" s="157">
        <f>SUMIF(Transactions!L:L,Funders!A33,Transactions!M:M)</f>
        <v>0</v>
      </c>
      <c r="D33" s="157">
        <f>SUMIF(Transactions!N:N,Funders!A33,Transactions!O:O)</f>
        <v>0</v>
      </c>
      <c r="E33" s="157">
        <f>SUM(E4:E32)</f>
        <v>0</v>
      </c>
    </row>
    <row r="34" spans="1:5" x14ac:dyDescent="0.2">
      <c r="B34" s="155"/>
      <c r="C34" s="155"/>
      <c r="D34" s="155"/>
      <c r="E34" s="155"/>
    </row>
    <row r="35" spans="1:5" x14ac:dyDescent="0.2">
      <c r="B35" s="155"/>
      <c r="C35" s="155"/>
      <c r="D35" s="155"/>
      <c r="E35" s="155"/>
    </row>
    <row r="36" spans="1:5" x14ac:dyDescent="0.2">
      <c r="B36" s="155"/>
      <c r="C36" s="155"/>
      <c r="D36" s="155"/>
      <c r="E36" s="155"/>
    </row>
    <row r="37" spans="1:5" x14ac:dyDescent="0.2">
      <c r="B37" s="155"/>
      <c r="C37" s="155"/>
      <c r="D37" s="155"/>
      <c r="E37" s="155"/>
    </row>
    <row r="38" spans="1:5" x14ac:dyDescent="0.2">
      <c r="B38" s="155"/>
      <c r="C38" s="155"/>
      <c r="D38" s="155"/>
      <c r="E38" s="155"/>
    </row>
    <row r="39" spans="1:5" x14ac:dyDescent="0.2">
      <c r="B39" s="155"/>
      <c r="C39" s="155"/>
      <c r="D39" s="155"/>
      <c r="E39" s="155"/>
    </row>
    <row r="40" spans="1:5" x14ac:dyDescent="0.2">
      <c r="B40" s="155"/>
      <c r="C40" s="155"/>
      <c r="D40" s="155"/>
      <c r="E40" s="155"/>
    </row>
    <row r="41" spans="1:5" x14ac:dyDescent="0.2">
      <c r="B41" s="155"/>
      <c r="C41" s="155"/>
      <c r="D41" s="155"/>
      <c r="E41" s="155"/>
    </row>
    <row r="42" spans="1:5" x14ac:dyDescent="0.2">
      <c r="B42" s="155"/>
      <c r="C42" s="155"/>
      <c r="D42" s="155"/>
      <c r="E42" s="155"/>
    </row>
    <row r="43" spans="1:5" x14ac:dyDescent="0.2">
      <c r="B43" s="155"/>
      <c r="C43" s="155"/>
      <c r="D43" s="155"/>
      <c r="E43" s="155"/>
    </row>
    <row r="44" spans="1:5" x14ac:dyDescent="0.2">
      <c r="B44" s="155"/>
      <c r="C44" s="155"/>
      <c r="D44" s="155"/>
      <c r="E44" s="155"/>
    </row>
    <row r="45" spans="1:5" x14ac:dyDescent="0.2">
      <c r="B45" s="155"/>
      <c r="C45" s="155"/>
      <c r="D45" s="155"/>
      <c r="E45" s="155"/>
    </row>
    <row r="46" spans="1:5" x14ac:dyDescent="0.2">
      <c r="B46" s="155"/>
      <c r="C46" s="155"/>
      <c r="D46" s="155"/>
      <c r="E46" s="155"/>
    </row>
    <row r="47" spans="1:5" x14ac:dyDescent="0.2">
      <c r="B47" s="155"/>
      <c r="C47" s="155"/>
      <c r="D47" s="155"/>
      <c r="E47" s="155"/>
    </row>
    <row r="48" spans="1:5" x14ac:dyDescent="0.2">
      <c r="B48" s="155"/>
      <c r="C48" s="155"/>
      <c r="D48" s="155"/>
      <c r="E48" s="155"/>
    </row>
    <row r="49" spans="2:5" x14ac:dyDescent="0.2">
      <c r="B49" s="155"/>
      <c r="C49" s="155"/>
      <c r="D49" s="155"/>
      <c r="E49" s="155"/>
    </row>
    <row r="50" spans="2:5" x14ac:dyDescent="0.2">
      <c r="B50" s="155"/>
      <c r="C50" s="155"/>
      <c r="D50" s="155"/>
      <c r="E50" s="155"/>
    </row>
    <row r="51" spans="2:5" x14ac:dyDescent="0.2">
      <c r="B51" s="155"/>
      <c r="C51" s="155"/>
      <c r="D51" s="155"/>
      <c r="E51" s="155"/>
    </row>
    <row r="52" spans="2:5" x14ac:dyDescent="0.2">
      <c r="B52" s="155"/>
      <c r="C52" s="155"/>
      <c r="D52" s="155"/>
      <c r="E52" s="155"/>
    </row>
    <row r="53" spans="2:5" x14ac:dyDescent="0.2">
      <c r="B53" s="155"/>
      <c r="C53" s="155"/>
      <c r="D53" s="155"/>
      <c r="E53" s="155"/>
    </row>
    <row r="54" spans="2:5" x14ac:dyDescent="0.2">
      <c r="B54" s="155"/>
      <c r="C54" s="155"/>
      <c r="D54" s="155"/>
      <c r="E54" s="155"/>
    </row>
    <row r="55" spans="2:5" x14ac:dyDescent="0.2">
      <c r="B55" s="155"/>
      <c r="C55" s="155"/>
      <c r="D55" s="155"/>
      <c r="E55" s="155"/>
    </row>
    <row r="56" spans="2:5" x14ac:dyDescent="0.2">
      <c r="B56" s="155"/>
      <c r="C56" s="155"/>
      <c r="D56" s="155"/>
      <c r="E56" s="155"/>
    </row>
    <row r="57" spans="2:5" x14ac:dyDescent="0.2">
      <c r="B57" s="155"/>
      <c r="C57" s="155"/>
      <c r="D57" s="155"/>
      <c r="E57" s="155"/>
    </row>
    <row r="58" spans="2:5" x14ac:dyDescent="0.2">
      <c r="B58" s="155"/>
      <c r="C58" s="155"/>
      <c r="D58" s="155"/>
      <c r="E58" s="155"/>
    </row>
    <row r="59" spans="2:5" x14ac:dyDescent="0.2">
      <c r="B59" s="155"/>
      <c r="C59" s="155"/>
      <c r="D59" s="155"/>
      <c r="E59" s="155"/>
    </row>
    <row r="60" spans="2:5" x14ac:dyDescent="0.2">
      <c r="B60" s="155"/>
      <c r="C60" s="155"/>
      <c r="D60" s="155"/>
      <c r="E60" s="155"/>
    </row>
    <row r="61" spans="2:5" x14ac:dyDescent="0.2">
      <c r="B61" s="155"/>
      <c r="C61" s="155"/>
      <c r="D61" s="155"/>
      <c r="E61" s="155"/>
    </row>
    <row r="62" spans="2:5" x14ac:dyDescent="0.2">
      <c r="B62" s="155"/>
      <c r="C62" s="155"/>
      <c r="D62" s="155"/>
      <c r="E62" s="155"/>
    </row>
    <row r="63" spans="2:5" x14ac:dyDescent="0.2">
      <c r="B63" s="155"/>
      <c r="C63" s="155"/>
      <c r="D63" s="155"/>
      <c r="E63" s="155"/>
    </row>
    <row r="64" spans="2:5" x14ac:dyDescent="0.2">
      <c r="B64" s="155"/>
      <c r="C64" s="155"/>
      <c r="D64" s="155"/>
      <c r="E64" s="155"/>
    </row>
    <row r="65" spans="2:5" x14ac:dyDescent="0.2">
      <c r="B65" s="155"/>
      <c r="C65" s="155"/>
      <c r="D65" s="155"/>
      <c r="E65" s="155"/>
    </row>
    <row r="66" spans="2:5" x14ac:dyDescent="0.2">
      <c r="B66" s="155"/>
      <c r="C66" s="155"/>
      <c r="D66" s="155"/>
      <c r="E66" s="155"/>
    </row>
    <row r="67" spans="2:5" x14ac:dyDescent="0.2">
      <c r="B67" s="155"/>
      <c r="C67" s="155"/>
      <c r="D67" s="155"/>
      <c r="E67" s="155"/>
    </row>
    <row r="68" spans="2:5" x14ac:dyDescent="0.2">
      <c r="B68" s="155"/>
      <c r="C68" s="155"/>
      <c r="D68" s="155"/>
      <c r="E68" s="155"/>
    </row>
    <row r="69" spans="2:5" x14ac:dyDescent="0.2">
      <c r="B69" s="155"/>
      <c r="C69" s="155"/>
      <c r="D69" s="155"/>
      <c r="E69" s="155"/>
    </row>
    <row r="70" spans="2:5" x14ac:dyDescent="0.2">
      <c r="B70" s="155"/>
      <c r="C70" s="155"/>
      <c r="D70" s="155"/>
      <c r="E70" s="155"/>
    </row>
    <row r="71" spans="2:5" x14ac:dyDescent="0.2">
      <c r="B71" s="155"/>
      <c r="C71" s="155"/>
      <c r="D71" s="155"/>
      <c r="E71" s="155"/>
    </row>
    <row r="72" spans="2:5" x14ac:dyDescent="0.2">
      <c r="B72" s="155"/>
      <c r="C72" s="155"/>
      <c r="D72" s="155"/>
      <c r="E72" s="155"/>
    </row>
    <row r="73" spans="2:5" x14ac:dyDescent="0.2">
      <c r="B73" s="155"/>
      <c r="C73" s="155"/>
      <c r="D73" s="155"/>
      <c r="E73" s="155"/>
    </row>
    <row r="74" spans="2:5" x14ac:dyDescent="0.2">
      <c r="B74" s="155"/>
      <c r="C74" s="155"/>
      <c r="D74" s="155"/>
      <c r="E74" s="155"/>
    </row>
    <row r="75" spans="2:5" x14ac:dyDescent="0.2">
      <c r="B75" s="155"/>
      <c r="C75" s="155"/>
      <c r="D75" s="155"/>
      <c r="E75" s="155"/>
    </row>
    <row r="76" spans="2:5" x14ac:dyDescent="0.2">
      <c r="B76" s="155"/>
      <c r="C76" s="155"/>
      <c r="D76" s="155"/>
      <c r="E76" s="155"/>
    </row>
    <row r="77" spans="2:5" x14ac:dyDescent="0.2">
      <c r="B77" s="155"/>
      <c r="C77" s="155"/>
      <c r="D77" s="155"/>
      <c r="E77" s="155"/>
    </row>
    <row r="78" spans="2:5" x14ac:dyDescent="0.2">
      <c r="B78" s="155"/>
      <c r="C78" s="155"/>
      <c r="D78" s="155"/>
      <c r="E78" s="155"/>
    </row>
    <row r="79" spans="2:5" x14ac:dyDescent="0.2">
      <c r="B79" s="155"/>
      <c r="C79" s="155"/>
      <c r="D79" s="155"/>
      <c r="E79" s="155"/>
    </row>
    <row r="80" spans="2:5" x14ac:dyDescent="0.2">
      <c r="B80" s="155"/>
      <c r="C80" s="155"/>
      <c r="D80" s="155"/>
      <c r="E80" s="155"/>
    </row>
    <row r="81" spans="2:5" x14ac:dyDescent="0.2">
      <c r="B81" s="155"/>
      <c r="C81" s="155"/>
      <c r="D81" s="155"/>
      <c r="E81" s="155"/>
    </row>
    <row r="82" spans="2:5" x14ac:dyDescent="0.2">
      <c r="B82" s="155"/>
      <c r="C82" s="155"/>
      <c r="D82" s="155"/>
      <c r="E82" s="155"/>
    </row>
    <row r="83" spans="2:5" x14ac:dyDescent="0.2">
      <c r="B83" s="155"/>
      <c r="C83" s="155"/>
      <c r="D83" s="155"/>
      <c r="E83" s="155"/>
    </row>
    <row r="84" spans="2:5" x14ac:dyDescent="0.2">
      <c r="B84" s="155"/>
      <c r="C84" s="155"/>
      <c r="D84" s="155"/>
      <c r="E84" s="155"/>
    </row>
    <row r="85" spans="2:5" x14ac:dyDescent="0.2">
      <c r="B85" s="155"/>
      <c r="C85" s="155"/>
      <c r="D85" s="155"/>
      <c r="E85" s="155"/>
    </row>
    <row r="86" spans="2:5" x14ac:dyDescent="0.2">
      <c r="B86" s="155"/>
      <c r="C86" s="155"/>
      <c r="D86" s="155"/>
      <c r="E86" s="155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B5" sqref="B5:B8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27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28</v>
      </c>
      <c r="E4" s="46" t="s">
        <v>29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0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45</v>
      </c>
      <c r="B1" s="44"/>
    </row>
    <row r="2" spans="1:6" x14ac:dyDescent="0.2">
      <c r="C2" s="1" t="s">
        <v>46</v>
      </c>
      <c r="D2" s="1" t="s">
        <v>47</v>
      </c>
      <c r="E2" s="1" t="s">
        <v>48</v>
      </c>
      <c r="F2" s="1" t="s">
        <v>49</v>
      </c>
    </row>
    <row r="3" spans="1:6" x14ac:dyDescent="0.2">
      <c r="B3" s="45" t="s">
        <v>42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Accounts!F49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Accounts!F50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Accounts!F51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Accounts!F52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Accounts!F53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Accounts!F54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Accounts!F55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Accounts!F56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Accounts!F57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Accounts!F58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Accounts!F59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Accounts!F60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Accounts!F61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Accounts!F62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Accounts!F63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Accounts!F64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Accounts!F65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Accounts!F66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Accounts!F67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Accounts!F68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Accounts!F69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Accounts!F70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Accounts!F71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Accounts!F72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Accounts!F73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Accounts!F74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Accounts!F75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Accounts!F76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Accounts!F77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Accounts!F78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Accounts!F79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Accounts!F80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Accounts!F81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Accounts!F82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Accounts!F83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Accounts!F84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Accounts!F85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Accounts!F86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Accounts!F87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Accounts!F88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Accounts!F89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Accounts!F90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Accounts!F91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Accounts!F92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Accounts!F93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Accounts!F94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Accounts!F95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Accounts!F96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Accounts!F97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Accounts!F98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Accounts!F99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Accounts!F100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Accounts!F101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Accounts!F102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Accounts!F103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Accounts!F104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Accounts!F105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Accounts!F106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Accounts!F107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Accounts!F108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Accounts!F109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Accounts!F110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Accounts!F111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Accounts!F112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Accounts!F113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Accounts!F114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Accounts!F115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Accounts!F115</f>
        <v>0</v>
      </c>
    </row>
    <row r="73" spans="1:6" x14ac:dyDescent="0.2">
      <c r="B73" s="45" t="s">
        <v>50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1"/>
  <sheetViews>
    <sheetView workbookViewId="0">
      <selection activeCell="C28" sqref="C28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51</v>
      </c>
      <c r="B1" s="15"/>
    </row>
    <row r="2" spans="1:9" x14ac:dyDescent="0.2">
      <c r="C2" s="1" t="s">
        <v>52</v>
      </c>
      <c r="D2" s="1" t="s">
        <v>53</v>
      </c>
      <c r="E2" s="1" t="s">
        <v>58</v>
      </c>
      <c r="F2" s="1" t="s">
        <v>27</v>
      </c>
      <c r="G2" s="172" t="s">
        <v>54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73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73"/>
      <c r="H4" s="76"/>
    </row>
    <row r="5" spans="1:9" x14ac:dyDescent="0.2">
      <c r="A5" s="76">
        <v>111</v>
      </c>
      <c r="B5" s="76" t="s">
        <v>61</v>
      </c>
      <c r="C5" s="168">
        <f>Assets!D4</f>
        <v>0</v>
      </c>
      <c r="D5" s="79"/>
      <c r="E5" s="79">
        <f>Assets!E4-Assets!F4</f>
        <v>0</v>
      </c>
      <c r="F5" s="79">
        <f>Assets!I4*-1</f>
        <v>0</v>
      </c>
      <c r="G5" s="173">
        <f>SUM(C5:F5)</f>
        <v>0</v>
      </c>
      <c r="H5" s="76"/>
    </row>
    <row r="6" spans="1:9" x14ac:dyDescent="0.2">
      <c r="A6" s="76">
        <v>120</v>
      </c>
      <c r="B6" s="76" t="s">
        <v>62</v>
      </c>
      <c r="C6" s="169">
        <f>Assets!D7</f>
        <v>0</v>
      </c>
      <c r="D6" s="79"/>
      <c r="E6" s="79">
        <f>Assets!E7-Assets!F7</f>
        <v>0</v>
      </c>
      <c r="F6" s="79">
        <f>Assets!I7*-1</f>
        <v>0</v>
      </c>
      <c r="G6" s="173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70">
        <f>Assets!D15</f>
        <v>0</v>
      </c>
      <c r="D7" s="79"/>
      <c r="E7" s="79">
        <f>Assets!E15-Assets!F15</f>
        <v>0</v>
      </c>
      <c r="F7" s="79">
        <f>Assets!I15*-1</f>
        <v>0</v>
      </c>
      <c r="G7" s="173">
        <f>SUM(C7:F7)</f>
        <v>0</v>
      </c>
      <c r="H7" s="76"/>
    </row>
    <row r="8" spans="1:9" x14ac:dyDescent="0.2">
      <c r="A8" s="76">
        <v>140</v>
      </c>
      <c r="B8" s="76" t="s">
        <v>72</v>
      </c>
      <c r="C8" s="171">
        <f>Assets!D21</f>
        <v>0</v>
      </c>
      <c r="D8" s="79"/>
      <c r="E8" s="79">
        <f>Assets!E21-Assets!F21</f>
        <v>0</v>
      </c>
      <c r="F8" s="79">
        <f>Assets!I21*-1</f>
        <v>0</v>
      </c>
      <c r="G8" s="173">
        <f t="shared" si="0"/>
        <v>0</v>
      </c>
      <c r="H8" s="76"/>
    </row>
    <row r="9" spans="1:9" x14ac:dyDescent="0.2">
      <c r="A9" s="76">
        <v>150</v>
      </c>
      <c r="B9" s="76" t="s">
        <v>74</v>
      </c>
      <c r="C9" s="171">
        <f>Assets!D25</f>
        <v>0</v>
      </c>
      <c r="D9" s="79"/>
      <c r="E9" s="79">
        <f>Assets!E25-Assets!F25</f>
        <v>0</v>
      </c>
      <c r="F9" s="79">
        <f>Assets!I25*-1</f>
        <v>0</v>
      </c>
      <c r="G9" s="173">
        <f t="shared" si="0"/>
        <v>0</v>
      </c>
      <c r="H9" s="76"/>
    </row>
    <row r="10" spans="1:9" x14ac:dyDescent="0.2">
      <c r="A10" s="76"/>
      <c r="B10" s="77" t="s">
        <v>24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74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73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73"/>
      <c r="H12" s="76"/>
    </row>
    <row r="13" spans="1:9" x14ac:dyDescent="0.2">
      <c r="A13" s="76">
        <v>161</v>
      </c>
      <c r="B13" s="5" t="s">
        <v>109</v>
      </c>
      <c r="C13" s="81">
        <f>Transactions!K2</f>
        <v>0</v>
      </c>
      <c r="D13" s="82">
        <f>SUMIF(Transactions!J:J,"=y",Transactions!G:G)</f>
        <v>0</v>
      </c>
      <c r="E13" s="76"/>
      <c r="F13" s="79">
        <f>SUMIF(Journal!B:B,A13,Journal!E:E)*-1+SUMIF(Journal!B:B,A13,Journal!D:D)</f>
        <v>0</v>
      </c>
      <c r="G13" s="173">
        <f>SUM(C13:F13)</f>
        <v>0</v>
      </c>
      <c r="H13" s="76"/>
      <c r="I13" s="75"/>
    </row>
    <row r="14" spans="1:9" x14ac:dyDescent="0.2">
      <c r="A14" s="76">
        <v>162</v>
      </c>
      <c r="B14" s="5" t="s">
        <v>110</v>
      </c>
      <c r="C14" s="48"/>
      <c r="D14" s="84">
        <f>Accounts!F35*-1</f>
        <v>0</v>
      </c>
      <c r="E14" s="76"/>
      <c r="F14" s="79">
        <f>SUMIF(Journal!B:B,A14,Journal!E:E)*-1+SUMIF(Journal!B:B,A14,Journal!D:D)</f>
        <v>0</v>
      </c>
      <c r="G14" s="173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Accounts!F36*-1</f>
        <v>0</v>
      </c>
      <c r="E15" s="76"/>
      <c r="F15" s="79">
        <f>SUMIF(Journal!B:B,A15,Journal!E:E)*-1+SUMIF(Journal!B:B,A15,Journal!D:D)</f>
        <v>0</v>
      </c>
      <c r="G15" s="173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Accounts!F37*-1</f>
        <v>0</v>
      </c>
      <c r="E16" s="76"/>
      <c r="F16" s="79">
        <f>SUMIF(Journal!B:B,A16,Journal!E:E)*-1+SUMIF(Journal!B:B,A16,Journal!D:D)</f>
        <v>0</v>
      </c>
      <c r="G16" s="173">
        <f t="shared" si="2"/>
        <v>0</v>
      </c>
      <c r="H16" s="76"/>
      <c r="I16" s="14"/>
    </row>
    <row r="17" spans="1:10" x14ac:dyDescent="0.2">
      <c r="A17" s="76">
        <v>165</v>
      </c>
      <c r="B17" s="5" t="s">
        <v>112</v>
      </c>
      <c r="C17" s="5"/>
      <c r="D17" s="85">
        <f>SUMIFS(Transactions!G:G,Transactions!J:J,"&lt;&gt;y",Transactions!G:G,"&gt;0")</f>
        <v>0</v>
      </c>
      <c r="E17" s="76"/>
      <c r="F17" s="79">
        <f>SUMIF(Journal!B:B,A17,Journal!E:E)*-1+SUMIF(Journal!B:B,A17,Journal!D:D)</f>
        <v>0</v>
      </c>
      <c r="G17" s="173">
        <f>SUM(C17:F17)</f>
        <v>0</v>
      </c>
      <c r="H17" s="76"/>
      <c r="J17" s="14"/>
    </row>
    <row r="18" spans="1:10" x14ac:dyDescent="0.2">
      <c r="A18" s="76"/>
      <c r="B18" s="77" t="s">
        <v>59</v>
      </c>
      <c r="C18" s="177"/>
      <c r="D18" s="80">
        <f>SUM(D13:D17)</f>
        <v>0</v>
      </c>
      <c r="E18" s="76"/>
      <c r="F18" s="76"/>
      <c r="G18" s="175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73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73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73">
        <f t="shared" si="3"/>
        <v>0</v>
      </c>
      <c r="H21" s="76"/>
    </row>
    <row r="22" spans="1:10" x14ac:dyDescent="0.2">
      <c r="A22" s="76">
        <v>254</v>
      </c>
      <c r="B22" s="83" t="s">
        <v>113</v>
      </c>
      <c r="C22" s="48"/>
      <c r="D22" s="78">
        <f>SUMIFS(Transactions!G:G,Transactions!J:J,"&lt;&gt;y",Transactions!G:G,"&lt;0")*-1</f>
        <v>0</v>
      </c>
      <c r="E22" s="76"/>
      <c r="F22" s="79">
        <f>SUMIF(Journal!B:B,A22,Journal!E:E)*-1+SUMIF(Journal!B:B,A22,Journal!D:D)</f>
        <v>0</v>
      </c>
      <c r="G22" s="173">
        <f>SUM(C22:F22)</f>
        <v>0</v>
      </c>
      <c r="H22" s="76"/>
    </row>
    <row r="23" spans="1:10" x14ac:dyDescent="0.2">
      <c r="A23" s="76">
        <v>255</v>
      </c>
      <c r="B23" s="83" t="s">
        <v>75</v>
      </c>
      <c r="C23" s="48"/>
      <c r="D23" s="79">
        <f>Accounts!F42</f>
        <v>0</v>
      </c>
      <c r="E23" s="76"/>
      <c r="F23" s="79">
        <f>SUMIF(Journal!B:B,A23,Journal!E:E)*-1+SUMIF(Journal!B:B,A23,Journal!D:D)</f>
        <v>0</v>
      </c>
      <c r="G23" s="173">
        <f t="shared" ref="G23:G25" si="4">SUM(C23:F23)</f>
        <v>0</v>
      </c>
      <c r="H23" s="76"/>
      <c r="I23" s="14"/>
    </row>
    <row r="24" spans="1:10" x14ac:dyDescent="0.2">
      <c r="A24" s="76">
        <v>256</v>
      </c>
      <c r="B24" s="83"/>
      <c r="C24" s="48"/>
      <c r="D24" s="79">
        <f>Accounts!F44</f>
        <v>0</v>
      </c>
      <c r="E24" s="76"/>
      <c r="F24" s="79">
        <f>SUMIF(Journal!B:B,A24,Journal!E:E)*-1+SUMIF(Journal!B:B,A24,Journal!D:D)</f>
        <v>0</v>
      </c>
      <c r="G24" s="173">
        <f t="shared" si="4"/>
        <v>0</v>
      </c>
      <c r="H24" s="76"/>
    </row>
    <row r="25" spans="1:10" x14ac:dyDescent="0.2">
      <c r="A25" s="76">
        <v>254</v>
      </c>
      <c r="B25" s="76"/>
      <c r="C25" s="5"/>
      <c r="D25" s="76"/>
      <c r="E25" s="76"/>
      <c r="F25" s="79">
        <f>SUMIF(Journal!B:B,A25,Journal!E:E)*-1+SUMIF(Journal!B:B,A25,Journal!D:D)</f>
        <v>0</v>
      </c>
      <c r="G25" s="173">
        <f t="shared" si="4"/>
        <v>0</v>
      </c>
      <c r="H25" s="76"/>
    </row>
    <row r="26" spans="1:10" x14ac:dyDescent="0.2">
      <c r="A26" s="76"/>
      <c r="B26" s="77" t="s">
        <v>59</v>
      </c>
      <c r="C26" s="5"/>
      <c r="D26" s="78">
        <f>SUM(D22:D25)</f>
        <v>0</v>
      </c>
      <c r="E26" s="78"/>
      <c r="F26" s="79">
        <f>SUMIF(Journal!B:B,A26,Journal!E:E)*-1+SUMIF(Journal!B:B,A26,Journal!D:D)</f>
        <v>0</v>
      </c>
      <c r="G26" s="173">
        <f>SUM(G22:G25)</f>
        <v>0</v>
      </c>
      <c r="H26" s="76"/>
    </row>
    <row r="27" spans="1:10" x14ac:dyDescent="0.2">
      <c r="A27" s="76"/>
      <c r="B27" s="77" t="s">
        <v>12</v>
      </c>
      <c r="C27" s="5"/>
      <c r="D27" s="76"/>
      <c r="E27" s="76"/>
      <c r="F27" s="78"/>
      <c r="G27" s="173"/>
      <c r="H27" s="76"/>
      <c r="I27" s="13"/>
    </row>
    <row r="28" spans="1:10" x14ac:dyDescent="0.2">
      <c r="A28" s="76">
        <v>301</v>
      </c>
      <c r="B28" s="76" t="s">
        <v>12</v>
      </c>
      <c r="C28" s="48"/>
      <c r="D28" s="79">
        <f>'Income St'!F73</f>
        <v>0</v>
      </c>
      <c r="E28" s="76"/>
      <c r="F28" s="78">
        <f t="shared" ref="F28" si="5">SUM(F24:F27)</f>
        <v>0</v>
      </c>
      <c r="G28" s="173">
        <f>SUM(C28:F28)</f>
        <v>0</v>
      </c>
      <c r="H28" s="86">
        <f>G28+G26</f>
        <v>0</v>
      </c>
    </row>
    <row r="29" spans="1:10" x14ac:dyDescent="0.2">
      <c r="A29">
        <v>302</v>
      </c>
      <c r="C29" s="5"/>
      <c r="G29" s="176"/>
    </row>
    <row r="31" spans="1:10" x14ac:dyDescent="0.2">
      <c r="I31" s="14"/>
    </row>
  </sheetData>
  <pageMargins left="0.7" right="0.7" top="0.75" bottom="0.75" header="0.3" footer="0.3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A8" sqref="A8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55</v>
      </c>
    </row>
    <row r="2" spans="1:12" x14ac:dyDescent="0.2">
      <c r="A2" s="20"/>
      <c r="B2" s="20"/>
      <c r="C2" s="20"/>
      <c r="D2" s="21" t="s">
        <v>65</v>
      </c>
      <c r="E2" s="22"/>
      <c r="F2" s="22"/>
      <c r="G2" s="52" t="s">
        <v>41</v>
      </c>
      <c r="H2" s="52"/>
      <c r="I2" s="24"/>
      <c r="J2" s="21" t="s">
        <v>70</v>
      </c>
    </row>
    <row r="3" spans="1:12" x14ac:dyDescent="0.2">
      <c r="A3" s="25" t="s">
        <v>6</v>
      </c>
      <c r="B3" s="25" t="s">
        <v>56</v>
      </c>
      <c r="C3" s="25" t="s">
        <v>57</v>
      </c>
      <c r="D3" s="25" t="s">
        <v>66</v>
      </c>
      <c r="E3" s="22" t="s">
        <v>67</v>
      </c>
      <c r="F3" s="22" t="s">
        <v>68</v>
      </c>
      <c r="G3" s="52" t="s">
        <v>63</v>
      </c>
      <c r="H3" s="52" t="s">
        <v>64</v>
      </c>
      <c r="I3" s="23" t="s">
        <v>69</v>
      </c>
      <c r="J3" s="25" t="s">
        <v>71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IF(Accounts!F5&lt;0,Accounts!F5*-1,0)</f>
        <v>0</v>
      </c>
      <c r="F5" s="37">
        <f>IF(Accounts!F5&gt;0,Accounts!F5,0)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IF(Accounts!F6&lt;0,Accounts!F6*-1,0)</f>
        <v>0</v>
      </c>
      <c r="F6" s="37">
        <f>IF(Accounts!F6&gt;0,Accounts!F6,0)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62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IF(Accounts!F8&lt;0,Accounts!F8*-1,0)</f>
        <v>0</v>
      </c>
      <c r="F8" s="37">
        <f>IF(Accounts!F8&gt;0,Accounts!F8,0)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IF(Accounts!F9&lt;0,Accounts!F9*-1,0)</f>
        <v>0</v>
      </c>
      <c r="F9" s="37">
        <f>IF(Accounts!F9&gt;0,Accounts!F9,0)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IF(Accounts!F10&lt;0,Accounts!F10*-1,0)</f>
        <v>0</v>
      </c>
      <c r="F10" s="37">
        <f>IF(Accounts!F10&gt;0,Accounts!F10,0)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IF(Accounts!F11&lt;0,Accounts!F11*-1,0)</f>
        <v>0</v>
      </c>
      <c r="F11" s="37">
        <f>IF(Accounts!F11&gt;0,Accounts!F11,0)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IF(Accounts!F12&lt;0,Accounts!F12*-1,0)</f>
        <v>0</v>
      </c>
      <c r="F12" s="37">
        <f>IF(Accounts!F12&gt;0,Accounts!F12,0)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IF(Accounts!F13&lt;0,Accounts!F13*-1,0)</f>
        <v>0</v>
      </c>
      <c r="F13" s="37">
        <f>IF(Accounts!F13&gt;0,Accounts!F13,0)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IF(Accounts!F14&lt;0,Accounts!F14*-1,0)</f>
        <v>0</v>
      </c>
      <c r="F14" s="37">
        <f>IF(Accounts!F14&gt;0,Accounts!F14,0)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73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IF(Accounts!F17&lt;0,Accounts!F17*-1,0)</f>
        <v>0</v>
      </c>
      <c r="F16" s="37">
        <f>IF(Accounts!F17&gt;0,Accounts!F17,0)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IF(Accounts!F18&lt;0,Accounts!F18*-1,0)</f>
        <v>0</v>
      </c>
      <c r="F17" s="37">
        <f>IF(Accounts!F18&gt;0,Accounts!F18,0)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IF(Accounts!F19&lt;0,Accounts!F19*-1,0)</f>
        <v>0</v>
      </c>
      <c r="F18" s="37">
        <f>IF(Accounts!F19&gt;0,Accounts!F19,0)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IF(Accounts!F20&lt;0,Accounts!F20*-1,0)</f>
        <v>0</v>
      </c>
      <c r="F19" s="37">
        <f>IF(Accounts!F20&gt;0,Accounts!F20,0)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IF(Accounts!F21&lt;0,Accounts!F21*-1,0)</f>
        <v>0</v>
      </c>
      <c r="F20" s="37">
        <f>IF(Accounts!F21&gt;0,Accounts!F21,0)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72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IF(Accounts!F23&lt;0,Accounts!F23*-1,0)</f>
        <v>0</v>
      </c>
      <c r="F22" s="37">
        <f>IF(Accounts!F23&gt;0,Accounts!F23,0)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IF(Accounts!F24&lt;0,Accounts!F24*-1,0)</f>
        <v>0</v>
      </c>
      <c r="F23" s="37">
        <f>IF(Accounts!F24&gt;0,Accounts!F24,0)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IF(Accounts!F25&lt;0,Accounts!F25*-1,0)</f>
        <v>0</v>
      </c>
      <c r="F24" s="37">
        <f>IF(Accounts!F25&gt;0,Accounts!F25,0)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74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IF(Accounts!F27&lt;0,Accounts!F27*-1,0)</f>
        <v>0</v>
      </c>
      <c r="F26" s="37">
        <f>IF(Accounts!F27&gt;0,Accounts!F27,0)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IF(Accounts!F28&lt;0,Accounts!F28*-1,0)</f>
        <v>0</v>
      </c>
      <c r="F27" s="37">
        <f>IF(Accounts!F28&gt;0,Accounts!F28,0)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IF(Accounts!F29&lt;0,Accounts!F29*-1,0)</f>
        <v>0</v>
      </c>
      <c r="F28" s="37">
        <f>IF(Accounts!F29&gt;0,Accounts!F29,0)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IF(Accounts!F30&lt;0,Accounts!F30*-1,0)</f>
        <v>0</v>
      </c>
      <c r="F29" s="37">
        <f>IF(Accounts!F30&gt;0,Accounts!F30,0)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IF(Accounts!F31&lt;0,Accounts!F31*-1,0)</f>
        <v>0</v>
      </c>
      <c r="F30" s="37">
        <f>IF(Accounts!F31&gt;0,Accounts!F31,0)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IF(Accounts!F32&lt;0,Accounts!F32*-1,0)</f>
        <v>0</v>
      </c>
      <c r="F31" s="37">
        <f>IF(Accounts!F32&gt;0,Accounts!F32,0)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IF(Accounts!F33&lt;0,Accounts!F33*-1,0)</f>
        <v>0</v>
      </c>
      <c r="F32" s="37">
        <f>IF(Accounts!F33&gt;0,Accounts!F33,0)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60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Transactions</vt:lpstr>
      <vt:lpstr>Accounts</vt:lpstr>
      <vt:lpstr>GST Return</vt:lpstr>
      <vt:lpstr>Funders</vt:lpstr>
      <vt:lpstr>Journal</vt:lpstr>
      <vt:lpstr>Income St</vt:lpstr>
      <vt:lpstr>Balance Sh</vt:lpstr>
      <vt:lpstr>Assets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2012-06-18T22:20:19Z</dcterms:modified>
</cp:coreProperties>
</file>