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15480" windowHeight="8130" tabRatio="874"/>
  </bookViews>
  <sheets>
    <sheet name="Transactions" sheetId="1" r:id="rId1"/>
    <sheet name="Accounts" sheetId="2" r:id="rId2"/>
    <sheet name="GST returns" sheetId="11" r:id="rId3"/>
    <sheet name="Funders" sheetId="10" r:id="rId4"/>
    <sheet name="Income St" sheetId="6" r:id="rId5"/>
    <sheet name="Balance Sh" sheetId="7" r:id="rId6"/>
    <sheet name="Assets" sheetId="8" r:id="rId7"/>
    <sheet name="Journal" sheetId="5" r:id="rId8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Q119" i="2" l="1"/>
  <c r="P119" i="2"/>
  <c r="O119" i="2"/>
  <c r="N119" i="2"/>
  <c r="M119" i="2"/>
  <c r="L119" i="2"/>
  <c r="K119" i="2"/>
  <c r="J119" i="2"/>
  <c r="I119" i="2"/>
  <c r="H119" i="2"/>
  <c r="G119" i="2"/>
  <c r="F119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Q62" i="2"/>
  <c r="P62" i="2"/>
  <c r="O62" i="2"/>
  <c r="N62" i="2"/>
  <c r="M62" i="2"/>
  <c r="L62" i="2"/>
  <c r="K62" i="2"/>
  <c r="J62" i="2"/>
  <c r="I62" i="2"/>
  <c r="H62" i="2"/>
  <c r="G62" i="2"/>
  <c r="F62" i="2"/>
  <c r="Q61" i="2"/>
  <c r="P61" i="2"/>
  <c r="O61" i="2"/>
  <c r="N61" i="2"/>
  <c r="M61" i="2"/>
  <c r="L61" i="2"/>
  <c r="K61" i="2"/>
  <c r="J61" i="2"/>
  <c r="I61" i="2"/>
  <c r="H61" i="2"/>
  <c r="G61" i="2"/>
  <c r="F61" i="2"/>
  <c r="Q60" i="2"/>
  <c r="P60" i="2"/>
  <c r="O60" i="2"/>
  <c r="N60" i="2"/>
  <c r="M60" i="2"/>
  <c r="L60" i="2"/>
  <c r="K60" i="2"/>
  <c r="J60" i="2"/>
  <c r="I60" i="2"/>
  <c r="H60" i="2"/>
  <c r="G60" i="2"/>
  <c r="F60" i="2"/>
  <c r="Q59" i="2"/>
  <c r="P59" i="2"/>
  <c r="O59" i="2"/>
  <c r="N59" i="2"/>
  <c r="M59" i="2"/>
  <c r="L59" i="2"/>
  <c r="K59" i="2"/>
  <c r="J59" i="2"/>
  <c r="I59" i="2"/>
  <c r="H59" i="2"/>
  <c r="G59" i="2"/>
  <c r="F59" i="2"/>
  <c r="Q58" i="2"/>
  <c r="P58" i="2"/>
  <c r="O58" i="2"/>
  <c r="N58" i="2"/>
  <c r="M58" i="2"/>
  <c r="L58" i="2"/>
  <c r="K58" i="2"/>
  <c r="J58" i="2"/>
  <c r="I58" i="2"/>
  <c r="H58" i="2"/>
  <c r="G58" i="2"/>
  <c r="F58" i="2"/>
  <c r="Q57" i="2"/>
  <c r="P57" i="2"/>
  <c r="O57" i="2"/>
  <c r="N57" i="2"/>
  <c r="M57" i="2"/>
  <c r="L57" i="2"/>
  <c r="K57" i="2"/>
  <c r="J57" i="2"/>
  <c r="I57" i="2"/>
  <c r="H57" i="2"/>
  <c r="G57" i="2"/>
  <c r="F57" i="2"/>
  <c r="Q56" i="2"/>
  <c r="P56" i="2"/>
  <c r="O56" i="2"/>
  <c r="N56" i="2"/>
  <c r="M56" i="2"/>
  <c r="L56" i="2"/>
  <c r="K56" i="2"/>
  <c r="J56" i="2"/>
  <c r="I56" i="2"/>
  <c r="H56" i="2"/>
  <c r="G56" i="2"/>
  <c r="F56" i="2"/>
  <c r="Q55" i="2"/>
  <c r="P55" i="2"/>
  <c r="O55" i="2"/>
  <c r="N55" i="2"/>
  <c r="M55" i="2"/>
  <c r="L55" i="2"/>
  <c r="K55" i="2"/>
  <c r="J55" i="2"/>
  <c r="I55" i="2"/>
  <c r="H55" i="2"/>
  <c r="G55" i="2"/>
  <c r="F55" i="2"/>
  <c r="Q54" i="2"/>
  <c r="P54" i="2"/>
  <c r="O54" i="2"/>
  <c r="N54" i="2"/>
  <c r="M54" i="2"/>
  <c r="L54" i="2"/>
  <c r="K54" i="2"/>
  <c r="J54" i="2"/>
  <c r="I54" i="2"/>
  <c r="H54" i="2"/>
  <c r="G54" i="2"/>
  <c r="F54" i="2"/>
  <c r="Q53" i="2"/>
  <c r="P53" i="2"/>
  <c r="O53" i="2"/>
  <c r="N53" i="2"/>
  <c r="M53" i="2"/>
  <c r="L53" i="2"/>
  <c r="K53" i="2"/>
  <c r="J53" i="2"/>
  <c r="I53" i="2"/>
  <c r="H53" i="2"/>
  <c r="G53" i="2"/>
  <c r="F53" i="2"/>
  <c r="Q52" i="2"/>
  <c r="P52" i="2"/>
  <c r="O52" i="2"/>
  <c r="N52" i="2"/>
  <c r="M52" i="2"/>
  <c r="L52" i="2"/>
  <c r="K52" i="2"/>
  <c r="J52" i="2"/>
  <c r="I52" i="2"/>
  <c r="H52" i="2"/>
  <c r="G52" i="2"/>
  <c r="F52" i="2"/>
  <c r="Q51" i="2"/>
  <c r="P51" i="2"/>
  <c r="O51" i="2"/>
  <c r="N51" i="2"/>
  <c r="M51" i="2"/>
  <c r="L51" i="2"/>
  <c r="K51" i="2"/>
  <c r="J51" i="2"/>
  <c r="I51" i="2"/>
  <c r="H51" i="2"/>
  <c r="G51" i="2"/>
  <c r="F51" i="2"/>
  <c r="Q50" i="2"/>
  <c r="P50" i="2"/>
  <c r="O50" i="2"/>
  <c r="N50" i="2"/>
  <c r="M50" i="2"/>
  <c r="L50" i="2"/>
  <c r="K50" i="2"/>
  <c r="J50" i="2"/>
  <c r="I50" i="2"/>
  <c r="H50" i="2"/>
  <c r="F50" i="2"/>
  <c r="Q49" i="2"/>
  <c r="P49" i="2"/>
  <c r="O49" i="2"/>
  <c r="N49" i="2"/>
  <c r="M49" i="2"/>
  <c r="L49" i="2"/>
  <c r="K49" i="2"/>
  <c r="J49" i="2"/>
  <c r="I49" i="2"/>
  <c r="H49" i="2"/>
  <c r="G49" i="2"/>
  <c r="F49" i="2"/>
  <c r="Q48" i="2"/>
  <c r="P48" i="2"/>
  <c r="O48" i="2"/>
  <c r="N48" i="2"/>
  <c r="M48" i="2"/>
  <c r="L48" i="2"/>
  <c r="K48" i="2"/>
  <c r="J48" i="2"/>
  <c r="I48" i="2"/>
  <c r="H48" i="2"/>
  <c r="G48" i="2"/>
  <c r="F48" i="2"/>
  <c r="Q47" i="2"/>
  <c r="P47" i="2"/>
  <c r="O47" i="2"/>
  <c r="N47" i="2"/>
  <c r="M47" i="2"/>
  <c r="L47" i="2"/>
  <c r="K47" i="2"/>
  <c r="J47" i="2"/>
  <c r="I47" i="2"/>
  <c r="H47" i="2"/>
  <c r="G47" i="2"/>
  <c r="F47" i="2"/>
  <c r="Q46" i="2"/>
  <c r="P46" i="2"/>
  <c r="O46" i="2"/>
  <c r="N46" i="2"/>
  <c r="M46" i="2"/>
  <c r="L46" i="2"/>
  <c r="K46" i="2"/>
  <c r="J46" i="2"/>
  <c r="I46" i="2"/>
  <c r="H46" i="2"/>
  <c r="G46" i="2"/>
  <c r="F46" i="2"/>
  <c r="Q45" i="2"/>
  <c r="P45" i="2"/>
  <c r="O45" i="2"/>
  <c r="N45" i="2"/>
  <c r="M45" i="2"/>
  <c r="L45" i="2"/>
  <c r="K45" i="2"/>
  <c r="J45" i="2"/>
  <c r="I45" i="2"/>
  <c r="H45" i="2"/>
  <c r="G45" i="2"/>
  <c r="F45" i="2"/>
  <c r="Q44" i="2"/>
  <c r="P44" i="2"/>
  <c r="O44" i="2"/>
  <c r="N44" i="2"/>
  <c r="M44" i="2"/>
  <c r="L44" i="2"/>
  <c r="K44" i="2"/>
  <c r="J44" i="2"/>
  <c r="I44" i="2"/>
  <c r="H44" i="2"/>
  <c r="G44" i="2"/>
  <c r="F44" i="2"/>
  <c r="Q43" i="2"/>
  <c r="P43" i="2"/>
  <c r="O43" i="2"/>
  <c r="N43" i="2"/>
  <c r="M43" i="2"/>
  <c r="L43" i="2"/>
  <c r="K43" i="2"/>
  <c r="J43" i="2"/>
  <c r="I43" i="2"/>
  <c r="H43" i="2"/>
  <c r="F43" i="2"/>
  <c r="Q42" i="2"/>
  <c r="P42" i="2"/>
  <c r="O42" i="2"/>
  <c r="N42" i="2"/>
  <c r="M42" i="2"/>
  <c r="L42" i="2"/>
  <c r="K42" i="2"/>
  <c r="J42" i="2"/>
  <c r="I42" i="2"/>
  <c r="H42" i="2"/>
  <c r="G42" i="2"/>
  <c r="F42" i="2"/>
  <c r="Q41" i="2"/>
  <c r="P41" i="2"/>
  <c r="O41" i="2"/>
  <c r="N41" i="2"/>
  <c r="M41" i="2"/>
  <c r="L41" i="2"/>
  <c r="K41" i="2"/>
  <c r="J41" i="2"/>
  <c r="I41" i="2"/>
  <c r="H41" i="2"/>
  <c r="G41" i="2"/>
  <c r="F41" i="2"/>
  <c r="Q40" i="2"/>
  <c r="P40" i="2"/>
  <c r="O40" i="2"/>
  <c r="N40" i="2"/>
  <c r="M40" i="2"/>
  <c r="L40" i="2"/>
  <c r="K40" i="2"/>
  <c r="J40" i="2"/>
  <c r="I40" i="2"/>
  <c r="H40" i="2"/>
  <c r="G40" i="2"/>
  <c r="F40" i="2"/>
  <c r="Q39" i="2"/>
  <c r="P39" i="2"/>
  <c r="O39" i="2"/>
  <c r="N39" i="2"/>
  <c r="M39" i="2"/>
  <c r="L39" i="2"/>
  <c r="K39" i="2"/>
  <c r="J39" i="2"/>
  <c r="I39" i="2"/>
  <c r="H39" i="2"/>
  <c r="G39" i="2"/>
  <c r="F39" i="2"/>
  <c r="Q38" i="2"/>
  <c r="P38" i="2"/>
  <c r="O38" i="2"/>
  <c r="N38" i="2"/>
  <c r="M38" i="2"/>
  <c r="L38" i="2"/>
  <c r="K38" i="2"/>
  <c r="J38" i="2"/>
  <c r="I38" i="2"/>
  <c r="H38" i="2"/>
  <c r="G38" i="2"/>
  <c r="F38" i="2"/>
  <c r="Q37" i="2"/>
  <c r="P37" i="2"/>
  <c r="O37" i="2"/>
  <c r="N37" i="2"/>
  <c r="M37" i="2"/>
  <c r="L37" i="2"/>
  <c r="K37" i="2"/>
  <c r="J37" i="2"/>
  <c r="I37" i="2"/>
  <c r="H37" i="2"/>
  <c r="G37" i="2"/>
  <c r="F37" i="2"/>
  <c r="Q36" i="2"/>
  <c r="P36" i="2"/>
  <c r="O36" i="2"/>
  <c r="N36" i="2"/>
  <c r="M36" i="2"/>
  <c r="L36" i="2"/>
  <c r="K36" i="2"/>
  <c r="J36" i="2"/>
  <c r="I36" i="2"/>
  <c r="H36" i="2"/>
  <c r="G36" i="2"/>
  <c r="F36" i="2"/>
  <c r="Q35" i="2"/>
  <c r="P35" i="2"/>
  <c r="O35" i="2"/>
  <c r="N35" i="2"/>
  <c r="M35" i="2"/>
  <c r="L35" i="2"/>
  <c r="K35" i="2"/>
  <c r="J35" i="2"/>
  <c r="I35" i="2"/>
  <c r="H35" i="2"/>
  <c r="G35" i="2"/>
  <c r="F35" i="2"/>
  <c r="Q34" i="2"/>
  <c r="P34" i="2"/>
  <c r="O34" i="2"/>
  <c r="N34" i="2"/>
  <c r="M34" i="2"/>
  <c r="L34" i="2"/>
  <c r="K34" i="2"/>
  <c r="J34" i="2"/>
  <c r="I34" i="2"/>
  <c r="H34" i="2"/>
  <c r="G34" i="2"/>
  <c r="F34" i="2"/>
  <c r="Q33" i="2"/>
  <c r="P33" i="2"/>
  <c r="O33" i="2"/>
  <c r="N33" i="2"/>
  <c r="M33" i="2"/>
  <c r="L33" i="2"/>
  <c r="K33" i="2"/>
  <c r="J33" i="2"/>
  <c r="I33" i="2"/>
  <c r="H33" i="2"/>
  <c r="G33" i="2"/>
  <c r="F33" i="2"/>
  <c r="Q32" i="2"/>
  <c r="P32" i="2"/>
  <c r="O32" i="2"/>
  <c r="N32" i="2"/>
  <c r="M32" i="2"/>
  <c r="L32" i="2"/>
  <c r="K32" i="2"/>
  <c r="J32" i="2"/>
  <c r="I32" i="2"/>
  <c r="H32" i="2"/>
  <c r="G32" i="2"/>
  <c r="F32" i="2"/>
  <c r="Q31" i="2"/>
  <c r="P31" i="2"/>
  <c r="O31" i="2"/>
  <c r="N31" i="2"/>
  <c r="M31" i="2"/>
  <c r="L31" i="2"/>
  <c r="K31" i="2"/>
  <c r="J31" i="2"/>
  <c r="I31" i="2"/>
  <c r="H31" i="2"/>
  <c r="G31" i="2"/>
  <c r="F31" i="2"/>
  <c r="Q30" i="2"/>
  <c r="P30" i="2"/>
  <c r="O30" i="2"/>
  <c r="N30" i="2"/>
  <c r="M30" i="2"/>
  <c r="L30" i="2"/>
  <c r="K30" i="2"/>
  <c r="J30" i="2"/>
  <c r="I30" i="2"/>
  <c r="H30" i="2"/>
  <c r="G30" i="2"/>
  <c r="F30" i="2"/>
  <c r="Q29" i="2"/>
  <c r="P29" i="2"/>
  <c r="O29" i="2"/>
  <c r="N29" i="2"/>
  <c r="M29" i="2"/>
  <c r="L29" i="2"/>
  <c r="K29" i="2"/>
  <c r="J29" i="2"/>
  <c r="I29" i="2"/>
  <c r="H29" i="2"/>
  <c r="G29" i="2"/>
  <c r="F29" i="2"/>
  <c r="Q28" i="2"/>
  <c r="P28" i="2"/>
  <c r="O28" i="2"/>
  <c r="N28" i="2"/>
  <c r="M28" i="2"/>
  <c r="L28" i="2"/>
  <c r="K28" i="2"/>
  <c r="J28" i="2"/>
  <c r="I28" i="2"/>
  <c r="H28" i="2"/>
  <c r="G28" i="2"/>
  <c r="F28" i="2"/>
  <c r="Q27" i="2"/>
  <c r="P27" i="2"/>
  <c r="O27" i="2"/>
  <c r="N27" i="2"/>
  <c r="M27" i="2"/>
  <c r="L27" i="2"/>
  <c r="K27" i="2"/>
  <c r="J27" i="2"/>
  <c r="I27" i="2"/>
  <c r="H27" i="2"/>
  <c r="G27" i="2"/>
  <c r="F27" i="2"/>
  <c r="Q26" i="2"/>
  <c r="P26" i="2"/>
  <c r="O26" i="2"/>
  <c r="N26" i="2"/>
  <c r="M26" i="2"/>
  <c r="L26" i="2"/>
  <c r="K26" i="2"/>
  <c r="J26" i="2"/>
  <c r="I26" i="2"/>
  <c r="H26" i="2"/>
  <c r="G26" i="2"/>
  <c r="F26" i="2"/>
  <c r="Q25" i="2"/>
  <c r="P25" i="2"/>
  <c r="O25" i="2"/>
  <c r="N25" i="2"/>
  <c r="M25" i="2"/>
  <c r="L25" i="2"/>
  <c r="K25" i="2"/>
  <c r="J25" i="2"/>
  <c r="I25" i="2"/>
  <c r="H25" i="2"/>
  <c r="G25" i="2"/>
  <c r="F25" i="2"/>
  <c r="Q24" i="2"/>
  <c r="P24" i="2"/>
  <c r="O24" i="2"/>
  <c r="N24" i="2"/>
  <c r="M24" i="2"/>
  <c r="L24" i="2"/>
  <c r="K24" i="2"/>
  <c r="J24" i="2"/>
  <c r="I24" i="2"/>
  <c r="H24" i="2"/>
  <c r="G24" i="2"/>
  <c r="F24" i="2"/>
  <c r="Q23" i="2"/>
  <c r="P23" i="2"/>
  <c r="O23" i="2"/>
  <c r="N23" i="2"/>
  <c r="M23" i="2"/>
  <c r="L23" i="2"/>
  <c r="K23" i="2"/>
  <c r="J23" i="2"/>
  <c r="I23" i="2"/>
  <c r="H23" i="2"/>
  <c r="G23" i="2"/>
  <c r="F23" i="2"/>
  <c r="Q22" i="2"/>
  <c r="P22" i="2"/>
  <c r="O22" i="2"/>
  <c r="N22" i="2"/>
  <c r="M22" i="2"/>
  <c r="L22" i="2"/>
  <c r="K22" i="2"/>
  <c r="J22" i="2"/>
  <c r="I22" i="2"/>
  <c r="H22" i="2"/>
  <c r="G22" i="2"/>
  <c r="F22" i="2"/>
  <c r="Q21" i="2"/>
  <c r="P21" i="2"/>
  <c r="O21" i="2"/>
  <c r="N21" i="2"/>
  <c r="M21" i="2"/>
  <c r="L21" i="2"/>
  <c r="K21" i="2"/>
  <c r="J21" i="2"/>
  <c r="I21" i="2"/>
  <c r="H21" i="2"/>
  <c r="G21" i="2"/>
  <c r="F21" i="2"/>
  <c r="Q20" i="2"/>
  <c r="P20" i="2"/>
  <c r="O20" i="2"/>
  <c r="N20" i="2"/>
  <c r="M20" i="2"/>
  <c r="L20" i="2"/>
  <c r="K20" i="2"/>
  <c r="J20" i="2"/>
  <c r="I20" i="2"/>
  <c r="H20" i="2"/>
  <c r="G20" i="2"/>
  <c r="F20" i="2"/>
  <c r="Q19" i="2"/>
  <c r="P19" i="2"/>
  <c r="O19" i="2"/>
  <c r="N19" i="2"/>
  <c r="M19" i="2"/>
  <c r="L19" i="2"/>
  <c r="K19" i="2"/>
  <c r="J19" i="2"/>
  <c r="I19" i="2"/>
  <c r="H19" i="2"/>
  <c r="G19" i="2"/>
  <c r="F19" i="2"/>
  <c r="Q18" i="2"/>
  <c r="P18" i="2"/>
  <c r="O18" i="2"/>
  <c r="N18" i="2"/>
  <c r="M18" i="2"/>
  <c r="L18" i="2"/>
  <c r="K18" i="2"/>
  <c r="J18" i="2"/>
  <c r="I18" i="2"/>
  <c r="H18" i="2"/>
  <c r="G18" i="2"/>
  <c r="F18" i="2"/>
  <c r="Q17" i="2"/>
  <c r="P17" i="2"/>
  <c r="O17" i="2"/>
  <c r="N17" i="2"/>
  <c r="M17" i="2"/>
  <c r="L17" i="2"/>
  <c r="K17" i="2"/>
  <c r="J17" i="2"/>
  <c r="I17" i="2"/>
  <c r="H17" i="2"/>
  <c r="G17" i="2"/>
  <c r="F17" i="2"/>
  <c r="Q16" i="2"/>
  <c r="P16" i="2"/>
  <c r="O16" i="2"/>
  <c r="N16" i="2"/>
  <c r="M16" i="2"/>
  <c r="L16" i="2"/>
  <c r="K16" i="2"/>
  <c r="J16" i="2"/>
  <c r="I16" i="2"/>
  <c r="H16" i="2"/>
  <c r="G16" i="2"/>
  <c r="F16" i="2"/>
  <c r="Q15" i="2"/>
  <c r="P15" i="2"/>
  <c r="O15" i="2"/>
  <c r="N15" i="2"/>
  <c r="M15" i="2"/>
  <c r="L15" i="2"/>
  <c r="K15" i="2"/>
  <c r="J15" i="2"/>
  <c r="I15" i="2"/>
  <c r="H15" i="2"/>
  <c r="G15" i="2"/>
  <c r="F15" i="2"/>
  <c r="Q14" i="2"/>
  <c r="P14" i="2"/>
  <c r="O14" i="2"/>
  <c r="N14" i="2"/>
  <c r="M14" i="2"/>
  <c r="L14" i="2"/>
  <c r="K14" i="2"/>
  <c r="J14" i="2"/>
  <c r="I14" i="2"/>
  <c r="H14" i="2"/>
  <c r="G14" i="2"/>
  <c r="F14" i="2"/>
  <c r="Q13" i="2"/>
  <c r="P13" i="2"/>
  <c r="O13" i="2"/>
  <c r="N13" i="2"/>
  <c r="M13" i="2"/>
  <c r="L13" i="2"/>
  <c r="K13" i="2"/>
  <c r="J13" i="2"/>
  <c r="I13" i="2"/>
  <c r="H13" i="2"/>
  <c r="G13" i="2"/>
  <c r="F13" i="2"/>
  <c r="Q12" i="2"/>
  <c r="P12" i="2"/>
  <c r="O12" i="2"/>
  <c r="N12" i="2"/>
  <c r="M12" i="2"/>
  <c r="L12" i="2"/>
  <c r="K12" i="2"/>
  <c r="J12" i="2"/>
  <c r="I12" i="2"/>
  <c r="H12" i="2"/>
  <c r="G12" i="2"/>
  <c r="F12" i="2"/>
  <c r="Q11" i="2"/>
  <c r="P11" i="2"/>
  <c r="O11" i="2"/>
  <c r="N11" i="2"/>
  <c r="M11" i="2"/>
  <c r="L11" i="2"/>
  <c r="K11" i="2"/>
  <c r="J11" i="2"/>
  <c r="I11" i="2"/>
  <c r="H11" i="2"/>
  <c r="G11" i="2"/>
  <c r="F11" i="2"/>
  <c r="Q10" i="2"/>
  <c r="P10" i="2"/>
  <c r="O10" i="2"/>
  <c r="N10" i="2"/>
  <c r="M10" i="2"/>
  <c r="L10" i="2"/>
  <c r="K10" i="2"/>
  <c r="J10" i="2"/>
  <c r="I10" i="2"/>
  <c r="H10" i="2"/>
  <c r="G10" i="2"/>
  <c r="F10" i="2"/>
  <c r="Q9" i="2"/>
  <c r="P9" i="2"/>
  <c r="O9" i="2"/>
  <c r="N9" i="2"/>
  <c r="M9" i="2"/>
  <c r="L9" i="2"/>
  <c r="K9" i="2"/>
  <c r="J9" i="2"/>
  <c r="I9" i="2"/>
  <c r="H9" i="2"/>
  <c r="G9" i="2"/>
  <c r="F9" i="2"/>
  <c r="Q8" i="2"/>
  <c r="P8" i="2"/>
  <c r="O8" i="2"/>
  <c r="N8" i="2"/>
  <c r="M8" i="2"/>
  <c r="L8" i="2"/>
  <c r="K8" i="2"/>
  <c r="J8" i="2"/>
  <c r="I8" i="2"/>
  <c r="H8" i="2"/>
  <c r="G8" i="2"/>
  <c r="F8" i="2"/>
  <c r="Q7" i="2"/>
  <c r="P7" i="2"/>
  <c r="O7" i="2"/>
  <c r="N7" i="2"/>
  <c r="M7" i="2"/>
  <c r="L7" i="2"/>
  <c r="K7" i="2"/>
  <c r="J7" i="2"/>
  <c r="I7" i="2"/>
  <c r="H7" i="2"/>
  <c r="G7" i="2"/>
  <c r="F7" i="2"/>
  <c r="Q6" i="2"/>
  <c r="P6" i="2"/>
  <c r="O6" i="2"/>
  <c r="N6" i="2"/>
  <c r="M6" i="2"/>
  <c r="L6" i="2"/>
  <c r="K6" i="2"/>
  <c r="J6" i="2"/>
  <c r="I6" i="2"/>
  <c r="H6" i="2"/>
  <c r="G6" i="2"/>
  <c r="F6" i="2"/>
  <c r="Q5" i="2"/>
  <c r="P5" i="2"/>
  <c r="O5" i="2"/>
  <c r="N5" i="2"/>
  <c r="M5" i="2"/>
  <c r="L5" i="2"/>
  <c r="K5" i="2"/>
  <c r="J5" i="2"/>
  <c r="I5" i="2"/>
  <c r="H5" i="2"/>
  <c r="G5" i="2"/>
  <c r="F5" i="2"/>
  <c r="Q4" i="2"/>
  <c r="P4" i="2"/>
  <c r="O4" i="2"/>
  <c r="N4" i="2"/>
  <c r="M4" i="2"/>
  <c r="L4" i="2"/>
  <c r="K4" i="2"/>
  <c r="J4" i="2"/>
  <c r="I4" i="2"/>
  <c r="H4" i="2"/>
  <c r="G4" i="2"/>
  <c r="F4" i="2"/>
  <c r="Q3" i="2"/>
  <c r="P3" i="2"/>
  <c r="O3" i="2"/>
  <c r="N3" i="2"/>
  <c r="M3" i="2"/>
  <c r="L3" i="2"/>
  <c r="K3" i="2"/>
  <c r="J3" i="2"/>
  <c r="I3" i="2"/>
  <c r="H3" i="2"/>
  <c r="G3" i="2"/>
  <c r="F3" i="2"/>
  <c r="Q2" i="2"/>
  <c r="P2" i="2"/>
  <c r="O2" i="2"/>
  <c r="N2" i="2"/>
  <c r="M2" i="2"/>
  <c r="L2" i="2"/>
  <c r="K2" i="2"/>
  <c r="J2" i="2"/>
  <c r="I2" i="2"/>
  <c r="H2" i="2"/>
  <c r="G2" i="2"/>
  <c r="F2" i="2"/>
  <c r="R2" i="1"/>
  <c r="P2" i="1"/>
  <c r="F3" i="1" l="1"/>
  <c r="H3" i="1" s="1"/>
  <c r="F4" i="1"/>
  <c r="H4" i="1" s="1"/>
  <c r="F5" i="1"/>
  <c r="I5" i="1" s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81" i="1"/>
  <c r="I81" i="1" s="1"/>
  <c r="F82" i="1"/>
  <c r="I82" i="1" s="1"/>
  <c r="F83" i="1"/>
  <c r="I83" i="1" s="1"/>
  <c r="F84" i="1"/>
  <c r="I84" i="1" s="1"/>
  <c r="F85" i="1"/>
  <c r="I85" i="1" s="1"/>
  <c r="F86" i="1"/>
  <c r="I86" i="1" s="1"/>
  <c r="F87" i="1"/>
  <c r="I87" i="1" s="1"/>
  <c r="F88" i="1"/>
  <c r="I88" i="1" s="1"/>
  <c r="F89" i="1"/>
  <c r="I89" i="1" s="1"/>
  <c r="F90" i="1"/>
  <c r="I90" i="1" s="1"/>
  <c r="F91" i="1"/>
  <c r="I91" i="1" s="1"/>
  <c r="F92" i="1"/>
  <c r="I92" i="1" s="1"/>
  <c r="F93" i="1"/>
  <c r="I93" i="1" s="1"/>
  <c r="F94" i="1"/>
  <c r="I94" i="1" s="1"/>
  <c r="F95" i="1"/>
  <c r="I95" i="1" s="1"/>
  <c r="F96" i="1"/>
  <c r="I96" i="1" s="1"/>
  <c r="F97" i="1"/>
  <c r="I97" i="1" s="1"/>
  <c r="F98" i="1"/>
  <c r="I98" i="1" s="1"/>
  <c r="F99" i="1"/>
  <c r="I99" i="1" s="1"/>
  <c r="F100" i="1"/>
  <c r="I100" i="1" s="1"/>
  <c r="F101" i="1"/>
  <c r="I101" i="1" s="1"/>
  <c r="F102" i="1"/>
  <c r="I102" i="1" s="1"/>
  <c r="F103" i="1"/>
  <c r="I103" i="1" s="1"/>
  <c r="F104" i="1"/>
  <c r="I104" i="1" s="1"/>
  <c r="F105" i="1"/>
  <c r="I105" i="1" s="1"/>
  <c r="F106" i="1"/>
  <c r="I106" i="1" s="1"/>
  <c r="F107" i="1"/>
  <c r="I107" i="1" s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14" i="1"/>
  <c r="I114" i="1" s="1"/>
  <c r="F115" i="1"/>
  <c r="I115" i="1" s="1"/>
  <c r="F116" i="1"/>
  <c r="I116" i="1" s="1"/>
  <c r="F117" i="1"/>
  <c r="I117" i="1" s="1"/>
  <c r="F118" i="1"/>
  <c r="I118" i="1" s="1"/>
  <c r="F119" i="1"/>
  <c r="I119" i="1" s="1"/>
  <c r="F120" i="1"/>
  <c r="I120" i="1" s="1"/>
  <c r="F121" i="1"/>
  <c r="I121" i="1" s="1"/>
  <c r="F122" i="1"/>
  <c r="I122" i="1" s="1"/>
  <c r="F123" i="1"/>
  <c r="I123" i="1" s="1"/>
  <c r="F124" i="1"/>
  <c r="I124" i="1" s="1"/>
  <c r="F125" i="1"/>
  <c r="I125" i="1" s="1"/>
  <c r="F126" i="1"/>
  <c r="I126" i="1" s="1"/>
  <c r="F127" i="1"/>
  <c r="I127" i="1" s="1"/>
  <c r="F128" i="1"/>
  <c r="I128" i="1" s="1"/>
  <c r="F129" i="1"/>
  <c r="I129" i="1" s="1"/>
  <c r="F130" i="1"/>
  <c r="I130" i="1" s="1"/>
  <c r="F131" i="1"/>
  <c r="I131" i="1" s="1"/>
  <c r="F132" i="1"/>
  <c r="I132" i="1" s="1"/>
  <c r="F133" i="1"/>
  <c r="I133" i="1" s="1"/>
  <c r="F134" i="1"/>
  <c r="I134" i="1" s="1"/>
  <c r="F135" i="1"/>
  <c r="I135" i="1" s="1"/>
  <c r="F136" i="1"/>
  <c r="I136" i="1" s="1"/>
  <c r="F137" i="1"/>
  <c r="I137" i="1" s="1"/>
  <c r="F138" i="1"/>
  <c r="I138" i="1" s="1"/>
  <c r="F139" i="1"/>
  <c r="I139" i="1" s="1"/>
  <c r="F140" i="1"/>
  <c r="I140" i="1" s="1"/>
  <c r="F141" i="1"/>
  <c r="I141" i="1" s="1"/>
  <c r="F142" i="1"/>
  <c r="I142" i="1" s="1"/>
  <c r="F143" i="1"/>
  <c r="I143" i="1" s="1"/>
  <c r="F144" i="1"/>
  <c r="I144" i="1" s="1"/>
  <c r="F145" i="1"/>
  <c r="I145" i="1" s="1"/>
  <c r="F146" i="1"/>
  <c r="I146" i="1" s="1"/>
  <c r="F147" i="1"/>
  <c r="I147" i="1" s="1"/>
  <c r="F148" i="1"/>
  <c r="I148" i="1" s="1"/>
  <c r="F149" i="1"/>
  <c r="I149" i="1" s="1"/>
  <c r="F150" i="1"/>
  <c r="I150" i="1" s="1"/>
  <c r="F151" i="1"/>
  <c r="I151" i="1" s="1"/>
  <c r="F152" i="1"/>
  <c r="I152" i="1" s="1"/>
  <c r="F153" i="1"/>
  <c r="I153" i="1" s="1"/>
  <c r="F154" i="1"/>
  <c r="I154" i="1" s="1"/>
  <c r="F155" i="1"/>
  <c r="I155" i="1" s="1"/>
  <c r="F156" i="1"/>
  <c r="I156" i="1" s="1"/>
  <c r="F157" i="1"/>
  <c r="I157" i="1" s="1"/>
  <c r="F158" i="1"/>
  <c r="I158" i="1" s="1"/>
  <c r="F159" i="1"/>
  <c r="I159" i="1" s="1"/>
  <c r="F160" i="1"/>
  <c r="I160" i="1" s="1"/>
  <c r="F161" i="1"/>
  <c r="I161" i="1" s="1"/>
  <c r="F162" i="1"/>
  <c r="I162" i="1" s="1"/>
  <c r="F163" i="1"/>
  <c r="I163" i="1" s="1"/>
  <c r="F164" i="1"/>
  <c r="I164" i="1" s="1"/>
  <c r="F165" i="1"/>
  <c r="I165" i="1" s="1"/>
  <c r="F166" i="1"/>
  <c r="I166" i="1" s="1"/>
  <c r="F167" i="1"/>
  <c r="I167" i="1" s="1"/>
  <c r="F168" i="1"/>
  <c r="I168" i="1" s="1"/>
  <c r="F169" i="1"/>
  <c r="I169" i="1" s="1"/>
  <c r="F170" i="1"/>
  <c r="I170" i="1" s="1"/>
  <c r="F171" i="1"/>
  <c r="I171" i="1" s="1"/>
  <c r="F172" i="1"/>
  <c r="I172" i="1" s="1"/>
  <c r="F173" i="1"/>
  <c r="I173" i="1" s="1"/>
  <c r="F174" i="1"/>
  <c r="I174" i="1" s="1"/>
  <c r="F175" i="1"/>
  <c r="I175" i="1" s="1"/>
  <c r="F176" i="1"/>
  <c r="I176" i="1" s="1"/>
  <c r="F177" i="1"/>
  <c r="I177" i="1" s="1"/>
  <c r="F178" i="1"/>
  <c r="I178" i="1" s="1"/>
  <c r="F179" i="1"/>
  <c r="I179" i="1" s="1"/>
  <c r="F180" i="1"/>
  <c r="I180" i="1" s="1"/>
  <c r="F181" i="1"/>
  <c r="I181" i="1" s="1"/>
  <c r="F182" i="1"/>
  <c r="I182" i="1" s="1"/>
  <c r="F183" i="1"/>
  <c r="I183" i="1" s="1"/>
  <c r="F184" i="1"/>
  <c r="I184" i="1" s="1"/>
  <c r="F185" i="1"/>
  <c r="I185" i="1" s="1"/>
  <c r="F186" i="1"/>
  <c r="I186" i="1" s="1"/>
  <c r="F187" i="1"/>
  <c r="I187" i="1" s="1"/>
  <c r="F188" i="1"/>
  <c r="I188" i="1" s="1"/>
  <c r="F189" i="1"/>
  <c r="I189" i="1" s="1"/>
  <c r="F190" i="1"/>
  <c r="I190" i="1" s="1"/>
  <c r="F191" i="1"/>
  <c r="I191" i="1" s="1"/>
  <c r="F192" i="1"/>
  <c r="I192" i="1" s="1"/>
  <c r="F193" i="1"/>
  <c r="I193" i="1" s="1"/>
  <c r="F194" i="1"/>
  <c r="I194" i="1" s="1"/>
  <c r="F195" i="1"/>
  <c r="I195" i="1" s="1"/>
  <c r="F196" i="1"/>
  <c r="I196" i="1" s="1"/>
  <c r="F197" i="1"/>
  <c r="I197" i="1" s="1"/>
  <c r="F198" i="1"/>
  <c r="I198" i="1" s="1"/>
  <c r="F199" i="1"/>
  <c r="I199" i="1" s="1"/>
  <c r="F200" i="1"/>
  <c r="I200" i="1" s="1"/>
  <c r="F201" i="1"/>
  <c r="I201" i="1" s="1"/>
  <c r="F202" i="1"/>
  <c r="I202" i="1" s="1"/>
  <c r="F203" i="1"/>
  <c r="I203" i="1" s="1"/>
  <c r="F204" i="1"/>
  <c r="I204" i="1" s="1"/>
  <c r="F205" i="1"/>
  <c r="I205" i="1" s="1"/>
  <c r="F206" i="1"/>
  <c r="I206" i="1" s="1"/>
  <c r="F207" i="1"/>
  <c r="I207" i="1" s="1"/>
  <c r="F208" i="1"/>
  <c r="I208" i="1" s="1"/>
  <c r="F209" i="1"/>
  <c r="I209" i="1" s="1"/>
  <c r="F210" i="1"/>
  <c r="I210" i="1" s="1"/>
  <c r="F211" i="1"/>
  <c r="I211" i="1" s="1"/>
  <c r="F212" i="1"/>
  <c r="I212" i="1" s="1"/>
  <c r="F213" i="1"/>
  <c r="I213" i="1" s="1"/>
  <c r="F214" i="1"/>
  <c r="I214" i="1" s="1"/>
  <c r="F215" i="1"/>
  <c r="I215" i="1" s="1"/>
  <c r="F216" i="1"/>
  <c r="I216" i="1" s="1"/>
  <c r="F217" i="1"/>
  <c r="I217" i="1" s="1"/>
  <c r="F218" i="1"/>
  <c r="I218" i="1" s="1"/>
  <c r="F219" i="1"/>
  <c r="I219" i="1" s="1"/>
  <c r="F220" i="1"/>
  <c r="I220" i="1" s="1"/>
  <c r="F221" i="1"/>
  <c r="I221" i="1" s="1"/>
  <c r="F222" i="1"/>
  <c r="I222" i="1" s="1"/>
  <c r="F223" i="1"/>
  <c r="I223" i="1" s="1"/>
  <c r="F224" i="1"/>
  <c r="I224" i="1" s="1"/>
  <c r="F225" i="1"/>
  <c r="I225" i="1" s="1"/>
  <c r="F226" i="1"/>
  <c r="I226" i="1" s="1"/>
  <c r="F227" i="1"/>
  <c r="I227" i="1" s="1"/>
  <c r="F228" i="1"/>
  <c r="I228" i="1" s="1"/>
  <c r="F229" i="1"/>
  <c r="I229" i="1" s="1"/>
  <c r="F230" i="1"/>
  <c r="I230" i="1" s="1"/>
  <c r="F231" i="1"/>
  <c r="I231" i="1" s="1"/>
  <c r="F232" i="1"/>
  <c r="I232" i="1" s="1"/>
  <c r="F233" i="1"/>
  <c r="I233" i="1" s="1"/>
  <c r="F234" i="1"/>
  <c r="I234" i="1" s="1"/>
  <c r="F235" i="1"/>
  <c r="I235" i="1" s="1"/>
  <c r="F236" i="1"/>
  <c r="I236" i="1" s="1"/>
  <c r="F237" i="1"/>
  <c r="I237" i="1" s="1"/>
  <c r="F238" i="1"/>
  <c r="I238" i="1" s="1"/>
  <c r="F239" i="1"/>
  <c r="I239" i="1" s="1"/>
  <c r="F240" i="1"/>
  <c r="I240" i="1" s="1"/>
  <c r="F241" i="1"/>
  <c r="I241" i="1" s="1"/>
  <c r="F242" i="1"/>
  <c r="I242" i="1" s="1"/>
  <c r="F243" i="1"/>
  <c r="I243" i="1" s="1"/>
  <c r="F244" i="1"/>
  <c r="I244" i="1" s="1"/>
  <c r="F245" i="1"/>
  <c r="I245" i="1" s="1"/>
  <c r="F246" i="1"/>
  <c r="I246" i="1" s="1"/>
  <c r="F247" i="1"/>
  <c r="I247" i="1" s="1"/>
  <c r="F248" i="1"/>
  <c r="I248" i="1" s="1"/>
  <c r="F249" i="1"/>
  <c r="I249" i="1" s="1"/>
  <c r="F250" i="1"/>
  <c r="I250" i="1" s="1"/>
  <c r="F251" i="1"/>
  <c r="I251" i="1" s="1"/>
  <c r="F252" i="1"/>
  <c r="I252" i="1" s="1"/>
  <c r="F253" i="1"/>
  <c r="I253" i="1" s="1"/>
  <c r="F254" i="1"/>
  <c r="I254" i="1" s="1"/>
  <c r="F255" i="1"/>
  <c r="I255" i="1" s="1"/>
  <c r="F256" i="1"/>
  <c r="I256" i="1" s="1"/>
  <c r="F257" i="1"/>
  <c r="I257" i="1" s="1"/>
  <c r="F258" i="1"/>
  <c r="I258" i="1" s="1"/>
  <c r="F259" i="1"/>
  <c r="I259" i="1" s="1"/>
  <c r="F260" i="1"/>
  <c r="I260" i="1" s="1"/>
  <c r="F261" i="1"/>
  <c r="I261" i="1" s="1"/>
  <c r="F262" i="1"/>
  <c r="I262" i="1" s="1"/>
  <c r="F263" i="1"/>
  <c r="I263" i="1" s="1"/>
  <c r="F264" i="1"/>
  <c r="I264" i="1" s="1"/>
  <c r="F265" i="1"/>
  <c r="I265" i="1" s="1"/>
  <c r="F266" i="1"/>
  <c r="I266" i="1" s="1"/>
  <c r="F267" i="1"/>
  <c r="I267" i="1" s="1"/>
  <c r="F268" i="1"/>
  <c r="I268" i="1" s="1"/>
  <c r="F269" i="1"/>
  <c r="I269" i="1" s="1"/>
  <c r="F270" i="1"/>
  <c r="I270" i="1" s="1"/>
  <c r="F271" i="1"/>
  <c r="I271" i="1" s="1"/>
  <c r="F272" i="1"/>
  <c r="I272" i="1" s="1"/>
  <c r="F273" i="1"/>
  <c r="I273" i="1" s="1"/>
  <c r="F274" i="1"/>
  <c r="I274" i="1" s="1"/>
  <c r="F275" i="1"/>
  <c r="I275" i="1" s="1"/>
  <c r="F276" i="1"/>
  <c r="I276" i="1" s="1"/>
  <c r="F277" i="1"/>
  <c r="I277" i="1" s="1"/>
  <c r="F278" i="1"/>
  <c r="I278" i="1" s="1"/>
  <c r="F279" i="1"/>
  <c r="I279" i="1" s="1"/>
  <c r="F280" i="1"/>
  <c r="I280" i="1" s="1"/>
  <c r="F281" i="1"/>
  <c r="I281" i="1" s="1"/>
  <c r="F282" i="1"/>
  <c r="I282" i="1" s="1"/>
  <c r="F283" i="1"/>
  <c r="I283" i="1" s="1"/>
  <c r="F284" i="1"/>
  <c r="I284" i="1" s="1"/>
  <c r="F285" i="1"/>
  <c r="I285" i="1" s="1"/>
  <c r="F286" i="1"/>
  <c r="I286" i="1" s="1"/>
  <c r="F287" i="1"/>
  <c r="I287" i="1" s="1"/>
  <c r="F288" i="1"/>
  <c r="I288" i="1" s="1"/>
  <c r="F289" i="1"/>
  <c r="I289" i="1" s="1"/>
  <c r="F290" i="1"/>
  <c r="I290" i="1" s="1"/>
  <c r="F291" i="1"/>
  <c r="I291" i="1" s="1"/>
  <c r="F292" i="1"/>
  <c r="I292" i="1" s="1"/>
  <c r="F293" i="1"/>
  <c r="I293" i="1" s="1"/>
  <c r="F294" i="1"/>
  <c r="I294" i="1" s="1"/>
  <c r="F295" i="1"/>
  <c r="I295" i="1" s="1"/>
  <c r="F296" i="1"/>
  <c r="I296" i="1" s="1"/>
  <c r="F297" i="1"/>
  <c r="I297" i="1" s="1"/>
  <c r="F298" i="1"/>
  <c r="I298" i="1" s="1"/>
  <c r="F299" i="1"/>
  <c r="I299" i="1" s="1"/>
  <c r="F300" i="1"/>
  <c r="I300" i="1" s="1"/>
  <c r="F301" i="1"/>
  <c r="I301" i="1" s="1"/>
  <c r="F302" i="1"/>
  <c r="I302" i="1" s="1"/>
  <c r="F303" i="1"/>
  <c r="I303" i="1" s="1"/>
  <c r="F304" i="1"/>
  <c r="I304" i="1" s="1"/>
  <c r="F305" i="1"/>
  <c r="I305" i="1" s="1"/>
  <c r="F306" i="1"/>
  <c r="I306" i="1" s="1"/>
  <c r="F307" i="1"/>
  <c r="I307" i="1" s="1"/>
  <c r="F308" i="1"/>
  <c r="I308" i="1" s="1"/>
  <c r="F309" i="1"/>
  <c r="I309" i="1" s="1"/>
  <c r="F310" i="1"/>
  <c r="I310" i="1" s="1"/>
  <c r="F311" i="1"/>
  <c r="I311" i="1" s="1"/>
  <c r="F312" i="1"/>
  <c r="I312" i="1" s="1"/>
  <c r="F313" i="1"/>
  <c r="I313" i="1" s="1"/>
  <c r="F314" i="1"/>
  <c r="I314" i="1" s="1"/>
  <c r="F315" i="1"/>
  <c r="I315" i="1" s="1"/>
  <c r="F316" i="1"/>
  <c r="I316" i="1" s="1"/>
  <c r="F317" i="1"/>
  <c r="I317" i="1" s="1"/>
  <c r="F318" i="1"/>
  <c r="I318" i="1" s="1"/>
  <c r="F319" i="1"/>
  <c r="I319" i="1" s="1"/>
  <c r="F320" i="1"/>
  <c r="I320" i="1" s="1"/>
  <c r="F321" i="1"/>
  <c r="I321" i="1" s="1"/>
  <c r="F322" i="1"/>
  <c r="I322" i="1" s="1"/>
  <c r="F323" i="1"/>
  <c r="I323" i="1" s="1"/>
  <c r="F324" i="1"/>
  <c r="I324" i="1" s="1"/>
  <c r="F325" i="1"/>
  <c r="I325" i="1" s="1"/>
  <c r="F326" i="1"/>
  <c r="I326" i="1" s="1"/>
  <c r="F327" i="1"/>
  <c r="I327" i="1" s="1"/>
  <c r="F328" i="1"/>
  <c r="I328" i="1" s="1"/>
  <c r="F329" i="1"/>
  <c r="I329" i="1" s="1"/>
  <c r="F330" i="1"/>
  <c r="I330" i="1" s="1"/>
  <c r="F331" i="1"/>
  <c r="I331" i="1" s="1"/>
  <c r="F332" i="1"/>
  <c r="I332" i="1" s="1"/>
  <c r="F333" i="1"/>
  <c r="I333" i="1" s="1"/>
  <c r="F334" i="1"/>
  <c r="I334" i="1" s="1"/>
  <c r="F335" i="1"/>
  <c r="I335" i="1" s="1"/>
  <c r="F336" i="1"/>
  <c r="I336" i="1" s="1"/>
  <c r="F337" i="1"/>
  <c r="I337" i="1" s="1"/>
  <c r="F338" i="1"/>
  <c r="I338" i="1" s="1"/>
  <c r="F339" i="1"/>
  <c r="I339" i="1" s="1"/>
  <c r="F340" i="1"/>
  <c r="I340" i="1" s="1"/>
  <c r="F341" i="1"/>
  <c r="I341" i="1" s="1"/>
  <c r="F342" i="1"/>
  <c r="I342" i="1" s="1"/>
  <c r="F343" i="1"/>
  <c r="I343" i="1" s="1"/>
  <c r="F344" i="1"/>
  <c r="I344" i="1" s="1"/>
  <c r="F345" i="1"/>
  <c r="I345" i="1" s="1"/>
  <c r="F346" i="1"/>
  <c r="I346" i="1" s="1"/>
  <c r="F347" i="1"/>
  <c r="I347" i="1" s="1"/>
  <c r="F348" i="1"/>
  <c r="I348" i="1" s="1"/>
  <c r="F349" i="1"/>
  <c r="I349" i="1" s="1"/>
  <c r="F350" i="1"/>
  <c r="I350" i="1" s="1"/>
  <c r="F351" i="1"/>
  <c r="I351" i="1" s="1"/>
  <c r="F352" i="1"/>
  <c r="I352" i="1" s="1"/>
  <c r="F353" i="1"/>
  <c r="I353" i="1" s="1"/>
  <c r="F354" i="1"/>
  <c r="I354" i="1" s="1"/>
  <c r="F355" i="1"/>
  <c r="I355" i="1" s="1"/>
  <c r="F356" i="1"/>
  <c r="I356" i="1" s="1"/>
  <c r="F357" i="1"/>
  <c r="I357" i="1" s="1"/>
  <c r="F358" i="1"/>
  <c r="I358" i="1" s="1"/>
  <c r="F359" i="1"/>
  <c r="I359" i="1" s="1"/>
  <c r="F360" i="1"/>
  <c r="I360" i="1" s="1"/>
  <c r="F361" i="1"/>
  <c r="I361" i="1" s="1"/>
  <c r="F362" i="1"/>
  <c r="I362" i="1" s="1"/>
  <c r="F363" i="1"/>
  <c r="I363" i="1" s="1"/>
  <c r="F364" i="1"/>
  <c r="I364" i="1" s="1"/>
  <c r="F365" i="1"/>
  <c r="I365" i="1" s="1"/>
  <c r="F366" i="1"/>
  <c r="I366" i="1" s="1"/>
  <c r="F367" i="1"/>
  <c r="I367" i="1" s="1"/>
  <c r="F368" i="1"/>
  <c r="I368" i="1" s="1"/>
  <c r="F369" i="1"/>
  <c r="I369" i="1" s="1"/>
  <c r="F370" i="1"/>
  <c r="I370" i="1" s="1"/>
  <c r="F371" i="1"/>
  <c r="I371" i="1" s="1"/>
  <c r="F372" i="1"/>
  <c r="I372" i="1" s="1"/>
  <c r="F373" i="1"/>
  <c r="I373" i="1" s="1"/>
  <c r="F374" i="1"/>
  <c r="I374" i="1" s="1"/>
  <c r="F375" i="1"/>
  <c r="I375" i="1" s="1"/>
  <c r="F376" i="1"/>
  <c r="I376" i="1" s="1"/>
  <c r="F377" i="1"/>
  <c r="I377" i="1" s="1"/>
  <c r="F378" i="1"/>
  <c r="I378" i="1" s="1"/>
  <c r="F379" i="1"/>
  <c r="I379" i="1" s="1"/>
  <c r="F380" i="1"/>
  <c r="I380" i="1" s="1"/>
  <c r="F381" i="1"/>
  <c r="I381" i="1" s="1"/>
  <c r="F382" i="1"/>
  <c r="I382" i="1" s="1"/>
  <c r="F383" i="1"/>
  <c r="I383" i="1" s="1"/>
  <c r="F384" i="1"/>
  <c r="I384" i="1" s="1"/>
  <c r="F385" i="1"/>
  <c r="I385" i="1" s="1"/>
  <c r="F386" i="1"/>
  <c r="I386" i="1" s="1"/>
  <c r="F387" i="1"/>
  <c r="I387" i="1" s="1"/>
  <c r="F388" i="1"/>
  <c r="I388" i="1" s="1"/>
  <c r="F389" i="1"/>
  <c r="I389" i="1" s="1"/>
  <c r="F390" i="1"/>
  <c r="I390" i="1" s="1"/>
  <c r="F391" i="1"/>
  <c r="I391" i="1" s="1"/>
  <c r="F392" i="1"/>
  <c r="I392" i="1" s="1"/>
  <c r="F393" i="1"/>
  <c r="I393" i="1" s="1"/>
  <c r="F394" i="1"/>
  <c r="I394" i="1" s="1"/>
  <c r="F395" i="1"/>
  <c r="I395" i="1" s="1"/>
  <c r="F396" i="1"/>
  <c r="I396" i="1" s="1"/>
  <c r="F397" i="1"/>
  <c r="I397" i="1" s="1"/>
  <c r="F398" i="1"/>
  <c r="I398" i="1" s="1"/>
  <c r="F399" i="1"/>
  <c r="I399" i="1" s="1"/>
  <c r="F400" i="1"/>
  <c r="I400" i="1" s="1"/>
  <c r="F401" i="1"/>
  <c r="I401" i="1" s="1"/>
  <c r="F402" i="1"/>
  <c r="I402" i="1" s="1"/>
  <c r="F403" i="1"/>
  <c r="I403" i="1" s="1"/>
  <c r="F404" i="1"/>
  <c r="I404" i="1" s="1"/>
  <c r="F405" i="1"/>
  <c r="I405" i="1" s="1"/>
  <c r="F406" i="1"/>
  <c r="I406" i="1" s="1"/>
  <c r="F407" i="1"/>
  <c r="I407" i="1" s="1"/>
  <c r="F408" i="1"/>
  <c r="I408" i="1" s="1"/>
  <c r="F409" i="1"/>
  <c r="I409" i="1" s="1"/>
  <c r="F410" i="1"/>
  <c r="I410" i="1" s="1"/>
  <c r="F411" i="1"/>
  <c r="I411" i="1" s="1"/>
  <c r="F412" i="1"/>
  <c r="I412" i="1" s="1"/>
  <c r="F413" i="1"/>
  <c r="I413" i="1" s="1"/>
  <c r="F414" i="1"/>
  <c r="I414" i="1" s="1"/>
  <c r="F415" i="1"/>
  <c r="I415" i="1" s="1"/>
  <c r="F416" i="1"/>
  <c r="I416" i="1" s="1"/>
  <c r="F417" i="1"/>
  <c r="I417" i="1" s="1"/>
  <c r="F418" i="1"/>
  <c r="I418" i="1" s="1"/>
  <c r="F419" i="1"/>
  <c r="I419" i="1" s="1"/>
  <c r="F420" i="1"/>
  <c r="I420" i="1" s="1"/>
  <c r="F421" i="1"/>
  <c r="I421" i="1" s="1"/>
  <c r="F422" i="1"/>
  <c r="I422" i="1" s="1"/>
  <c r="F423" i="1"/>
  <c r="I423" i="1" s="1"/>
  <c r="F424" i="1"/>
  <c r="I424" i="1" s="1"/>
  <c r="F425" i="1"/>
  <c r="I425" i="1" s="1"/>
  <c r="F426" i="1"/>
  <c r="I426" i="1" s="1"/>
  <c r="F427" i="1"/>
  <c r="I427" i="1" s="1"/>
  <c r="F428" i="1"/>
  <c r="I428" i="1" s="1"/>
  <c r="F429" i="1"/>
  <c r="I429" i="1" s="1"/>
  <c r="F430" i="1"/>
  <c r="I430" i="1" s="1"/>
  <c r="F431" i="1"/>
  <c r="I431" i="1" s="1"/>
  <c r="F432" i="1"/>
  <c r="I432" i="1" s="1"/>
  <c r="F433" i="1"/>
  <c r="I433" i="1" s="1"/>
  <c r="F434" i="1"/>
  <c r="I434" i="1" s="1"/>
  <c r="F435" i="1"/>
  <c r="I435" i="1" s="1"/>
  <c r="F436" i="1"/>
  <c r="I436" i="1" s="1"/>
  <c r="F437" i="1"/>
  <c r="I437" i="1" s="1"/>
  <c r="F438" i="1"/>
  <c r="I438" i="1" s="1"/>
  <c r="F439" i="1"/>
  <c r="I439" i="1" s="1"/>
  <c r="F440" i="1"/>
  <c r="I440" i="1" s="1"/>
  <c r="F441" i="1"/>
  <c r="I441" i="1" s="1"/>
  <c r="F442" i="1"/>
  <c r="I442" i="1" s="1"/>
  <c r="F443" i="1"/>
  <c r="I443" i="1" s="1"/>
  <c r="F444" i="1"/>
  <c r="I444" i="1" s="1"/>
  <c r="F445" i="1"/>
  <c r="I445" i="1" s="1"/>
  <c r="F446" i="1"/>
  <c r="I446" i="1" s="1"/>
  <c r="F447" i="1"/>
  <c r="I447" i="1" s="1"/>
  <c r="F448" i="1"/>
  <c r="I448" i="1" s="1"/>
  <c r="F449" i="1"/>
  <c r="I449" i="1" s="1"/>
  <c r="F450" i="1"/>
  <c r="I450" i="1" s="1"/>
  <c r="F451" i="1"/>
  <c r="I451" i="1" s="1"/>
  <c r="F452" i="1"/>
  <c r="I452" i="1" s="1"/>
  <c r="F453" i="1"/>
  <c r="I453" i="1" s="1"/>
  <c r="F454" i="1"/>
  <c r="I454" i="1" s="1"/>
  <c r="F455" i="1"/>
  <c r="I455" i="1" s="1"/>
  <c r="F456" i="1"/>
  <c r="I456" i="1" s="1"/>
  <c r="F457" i="1"/>
  <c r="I457" i="1" s="1"/>
  <c r="F458" i="1"/>
  <c r="I458" i="1" s="1"/>
  <c r="F459" i="1"/>
  <c r="I459" i="1" s="1"/>
  <c r="F460" i="1"/>
  <c r="I460" i="1" s="1"/>
  <c r="F461" i="1"/>
  <c r="I461" i="1" s="1"/>
  <c r="F462" i="1"/>
  <c r="I462" i="1" s="1"/>
  <c r="F463" i="1"/>
  <c r="I463" i="1" s="1"/>
  <c r="F464" i="1"/>
  <c r="I464" i="1" s="1"/>
  <c r="F465" i="1"/>
  <c r="I465" i="1" s="1"/>
  <c r="F466" i="1"/>
  <c r="I466" i="1" s="1"/>
  <c r="F467" i="1"/>
  <c r="I467" i="1" s="1"/>
  <c r="F468" i="1"/>
  <c r="I468" i="1" s="1"/>
  <c r="F469" i="1"/>
  <c r="I469" i="1" s="1"/>
  <c r="F470" i="1"/>
  <c r="I470" i="1" s="1"/>
  <c r="F471" i="1"/>
  <c r="I471" i="1" s="1"/>
  <c r="F472" i="1"/>
  <c r="I472" i="1" s="1"/>
  <c r="F473" i="1"/>
  <c r="I473" i="1" s="1"/>
  <c r="F474" i="1"/>
  <c r="I474" i="1" s="1"/>
  <c r="F475" i="1"/>
  <c r="I475" i="1" s="1"/>
  <c r="F476" i="1"/>
  <c r="I476" i="1" s="1"/>
  <c r="F477" i="1"/>
  <c r="I477" i="1" s="1"/>
  <c r="F478" i="1"/>
  <c r="I478" i="1" s="1"/>
  <c r="F479" i="1"/>
  <c r="I479" i="1" s="1"/>
  <c r="F480" i="1"/>
  <c r="I480" i="1" s="1"/>
  <c r="F481" i="1"/>
  <c r="I481" i="1" s="1"/>
  <c r="F482" i="1"/>
  <c r="I482" i="1" s="1"/>
  <c r="F483" i="1"/>
  <c r="I483" i="1" s="1"/>
  <c r="F484" i="1"/>
  <c r="I484" i="1" s="1"/>
  <c r="F485" i="1"/>
  <c r="I485" i="1" s="1"/>
  <c r="F486" i="1"/>
  <c r="I486" i="1" s="1"/>
  <c r="F487" i="1"/>
  <c r="I487" i="1" s="1"/>
  <c r="F488" i="1"/>
  <c r="I488" i="1" s="1"/>
  <c r="F489" i="1"/>
  <c r="I489" i="1" s="1"/>
  <c r="F490" i="1"/>
  <c r="I490" i="1" s="1"/>
  <c r="F491" i="1"/>
  <c r="I491" i="1" s="1"/>
  <c r="F492" i="1"/>
  <c r="I492" i="1" s="1"/>
  <c r="F493" i="1"/>
  <c r="I493" i="1" s="1"/>
  <c r="F494" i="1"/>
  <c r="I494" i="1" s="1"/>
  <c r="F495" i="1"/>
  <c r="I495" i="1" s="1"/>
  <c r="F496" i="1"/>
  <c r="I496" i="1" s="1"/>
  <c r="F497" i="1"/>
  <c r="I497" i="1" s="1"/>
  <c r="F498" i="1"/>
  <c r="I498" i="1" s="1"/>
  <c r="F499" i="1"/>
  <c r="I499" i="1" s="1"/>
  <c r="F500" i="1"/>
  <c r="I500" i="1" s="1"/>
  <c r="F501" i="1"/>
  <c r="I501" i="1" s="1"/>
  <c r="F502" i="1"/>
  <c r="I502" i="1" s="1"/>
  <c r="F503" i="1"/>
  <c r="I503" i="1" s="1"/>
  <c r="F504" i="1"/>
  <c r="I504" i="1" s="1"/>
  <c r="F505" i="1"/>
  <c r="I505" i="1" s="1"/>
  <c r="F506" i="1"/>
  <c r="I506" i="1" s="1"/>
  <c r="F507" i="1"/>
  <c r="I507" i="1" s="1"/>
  <c r="F508" i="1"/>
  <c r="I508" i="1" s="1"/>
  <c r="F509" i="1"/>
  <c r="I509" i="1" s="1"/>
  <c r="F510" i="1"/>
  <c r="I510" i="1" s="1"/>
  <c r="F511" i="1"/>
  <c r="I511" i="1" s="1"/>
  <c r="F512" i="1"/>
  <c r="I512" i="1" s="1"/>
  <c r="F513" i="1"/>
  <c r="I513" i="1" s="1"/>
  <c r="F514" i="1"/>
  <c r="I514" i="1" s="1"/>
  <c r="F515" i="1"/>
  <c r="I515" i="1" s="1"/>
  <c r="F516" i="1"/>
  <c r="I516" i="1" s="1"/>
  <c r="F517" i="1"/>
  <c r="I517" i="1" s="1"/>
  <c r="F518" i="1"/>
  <c r="I518" i="1" s="1"/>
  <c r="F519" i="1"/>
  <c r="I519" i="1" s="1"/>
  <c r="F520" i="1"/>
  <c r="I520" i="1" s="1"/>
  <c r="F521" i="1"/>
  <c r="I521" i="1" s="1"/>
  <c r="F522" i="1"/>
  <c r="I522" i="1" s="1"/>
  <c r="F523" i="1"/>
  <c r="I523" i="1" s="1"/>
  <c r="F524" i="1"/>
  <c r="I524" i="1" s="1"/>
  <c r="F525" i="1"/>
  <c r="I525" i="1" s="1"/>
  <c r="F526" i="1"/>
  <c r="I526" i="1" s="1"/>
  <c r="F527" i="1"/>
  <c r="I527" i="1" s="1"/>
  <c r="F528" i="1"/>
  <c r="I528" i="1" s="1"/>
  <c r="F529" i="1"/>
  <c r="I529" i="1" s="1"/>
  <c r="F530" i="1"/>
  <c r="I530" i="1" s="1"/>
  <c r="F531" i="1"/>
  <c r="I531" i="1" s="1"/>
  <c r="F532" i="1"/>
  <c r="I532" i="1" s="1"/>
  <c r="F533" i="1"/>
  <c r="I533" i="1" s="1"/>
  <c r="F534" i="1"/>
  <c r="I534" i="1" s="1"/>
  <c r="F535" i="1"/>
  <c r="I535" i="1" s="1"/>
  <c r="F536" i="1"/>
  <c r="I536" i="1" s="1"/>
  <c r="F537" i="1"/>
  <c r="I537" i="1" s="1"/>
  <c r="F538" i="1"/>
  <c r="I538" i="1" s="1"/>
  <c r="F539" i="1"/>
  <c r="I539" i="1" s="1"/>
  <c r="F540" i="1"/>
  <c r="I540" i="1" s="1"/>
  <c r="F541" i="1"/>
  <c r="I541" i="1" s="1"/>
  <c r="F542" i="1"/>
  <c r="I542" i="1" s="1"/>
  <c r="F543" i="1"/>
  <c r="I543" i="1" s="1"/>
  <c r="F544" i="1"/>
  <c r="I544" i="1" s="1"/>
  <c r="F545" i="1"/>
  <c r="I545" i="1" s="1"/>
  <c r="F546" i="1"/>
  <c r="I546" i="1" s="1"/>
  <c r="F547" i="1"/>
  <c r="I547" i="1" s="1"/>
  <c r="F548" i="1"/>
  <c r="I548" i="1" s="1"/>
  <c r="F549" i="1"/>
  <c r="I549" i="1" s="1"/>
  <c r="F550" i="1"/>
  <c r="I550" i="1" s="1"/>
  <c r="F551" i="1"/>
  <c r="I551" i="1" s="1"/>
  <c r="F552" i="1"/>
  <c r="I552" i="1" s="1"/>
  <c r="F553" i="1"/>
  <c r="I553" i="1" s="1"/>
  <c r="F554" i="1"/>
  <c r="I554" i="1" s="1"/>
  <c r="F555" i="1"/>
  <c r="I555" i="1" s="1"/>
  <c r="F556" i="1"/>
  <c r="I556" i="1" s="1"/>
  <c r="F557" i="1"/>
  <c r="I557" i="1" s="1"/>
  <c r="F558" i="1"/>
  <c r="I558" i="1" s="1"/>
  <c r="F559" i="1"/>
  <c r="I559" i="1" s="1"/>
  <c r="F560" i="1"/>
  <c r="I560" i="1" s="1"/>
  <c r="F561" i="1"/>
  <c r="I561" i="1" s="1"/>
  <c r="F562" i="1"/>
  <c r="I562" i="1" s="1"/>
  <c r="F563" i="1"/>
  <c r="I563" i="1" s="1"/>
  <c r="F564" i="1"/>
  <c r="I564" i="1" s="1"/>
  <c r="F565" i="1"/>
  <c r="I565" i="1" s="1"/>
  <c r="F566" i="1"/>
  <c r="I566" i="1" s="1"/>
  <c r="F567" i="1"/>
  <c r="I567" i="1" s="1"/>
  <c r="F568" i="1"/>
  <c r="I568" i="1" s="1"/>
  <c r="F569" i="1"/>
  <c r="I569" i="1" s="1"/>
  <c r="F570" i="1"/>
  <c r="I570" i="1" s="1"/>
  <c r="F571" i="1"/>
  <c r="I571" i="1" s="1"/>
  <c r="F572" i="1"/>
  <c r="I572" i="1" s="1"/>
  <c r="F573" i="1"/>
  <c r="I573" i="1" s="1"/>
  <c r="F574" i="1"/>
  <c r="I574" i="1" s="1"/>
  <c r="F575" i="1"/>
  <c r="I575" i="1" s="1"/>
  <c r="F576" i="1"/>
  <c r="I576" i="1" s="1"/>
  <c r="F577" i="1"/>
  <c r="I577" i="1" s="1"/>
  <c r="F578" i="1"/>
  <c r="I578" i="1" s="1"/>
  <c r="F579" i="1"/>
  <c r="I579" i="1" s="1"/>
  <c r="F580" i="1"/>
  <c r="I580" i="1" s="1"/>
  <c r="F581" i="1"/>
  <c r="I581" i="1" s="1"/>
  <c r="F582" i="1"/>
  <c r="I582" i="1" s="1"/>
  <c r="F583" i="1"/>
  <c r="I583" i="1" s="1"/>
  <c r="F584" i="1"/>
  <c r="I584" i="1" s="1"/>
  <c r="F585" i="1"/>
  <c r="I585" i="1" s="1"/>
  <c r="F586" i="1"/>
  <c r="I586" i="1" s="1"/>
  <c r="F587" i="1"/>
  <c r="I587" i="1" s="1"/>
  <c r="F588" i="1"/>
  <c r="I588" i="1" s="1"/>
  <c r="F589" i="1"/>
  <c r="I589" i="1" s="1"/>
  <c r="F590" i="1"/>
  <c r="I590" i="1" s="1"/>
  <c r="F591" i="1"/>
  <c r="I591" i="1" s="1"/>
  <c r="F592" i="1"/>
  <c r="I592" i="1" s="1"/>
  <c r="F593" i="1"/>
  <c r="I593" i="1" s="1"/>
  <c r="F594" i="1"/>
  <c r="I594" i="1" s="1"/>
  <c r="F595" i="1"/>
  <c r="I595" i="1" s="1"/>
  <c r="F596" i="1"/>
  <c r="I596" i="1" s="1"/>
  <c r="F597" i="1"/>
  <c r="I597" i="1" s="1"/>
  <c r="F598" i="1"/>
  <c r="I598" i="1" s="1"/>
  <c r="F599" i="1"/>
  <c r="I599" i="1" s="1"/>
  <c r="F600" i="1"/>
  <c r="I600" i="1" s="1"/>
  <c r="F601" i="1"/>
  <c r="I601" i="1" s="1"/>
  <c r="F602" i="1"/>
  <c r="I602" i="1" s="1"/>
  <c r="F603" i="1"/>
  <c r="I603" i="1" s="1"/>
  <c r="F604" i="1"/>
  <c r="I604" i="1" s="1"/>
  <c r="F605" i="1"/>
  <c r="I605" i="1" s="1"/>
  <c r="F606" i="1"/>
  <c r="I606" i="1" s="1"/>
  <c r="F607" i="1"/>
  <c r="I607" i="1" s="1"/>
  <c r="F608" i="1"/>
  <c r="I608" i="1" s="1"/>
  <c r="F609" i="1"/>
  <c r="I609" i="1" s="1"/>
  <c r="F610" i="1"/>
  <c r="I610" i="1" s="1"/>
  <c r="F611" i="1"/>
  <c r="I611" i="1" s="1"/>
  <c r="F612" i="1"/>
  <c r="I612" i="1" s="1"/>
  <c r="F613" i="1"/>
  <c r="I613" i="1" s="1"/>
  <c r="F614" i="1"/>
  <c r="I614" i="1" s="1"/>
  <c r="F615" i="1"/>
  <c r="I615" i="1" s="1"/>
  <c r="F616" i="1"/>
  <c r="I616" i="1" s="1"/>
  <c r="F617" i="1"/>
  <c r="I617" i="1" s="1"/>
  <c r="P617" i="1" l="1"/>
  <c r="R617" i="1" s="1"/>
  <c r="P615" i="1"/>
  <c r="R615" i="1" s="1"/>
  <c r="P613" i="1"/>
  <c r="R613" i="1" s="1"/>
  <c r="P611" i="1"/>
  <c r="R611" i="1" s="1"/>
  <c r="P609" i="1"/>
  <c r="R609" i="1" s="1"/>
  <c r="P607" i="1"/>
  <c r="R607" i="1" s="1"/>
  <c r="P605" i="1"/>
  <c r="R605" i="1" s="1"/>
  <c r="P603" i="1"/>
  <c r="R603" i="1"/>
  <c r="P601" i="1"/>
  <c r="R601" i="1"/>
  <c r="P599" i="1"/>
  <c r="R599" i="1"/>
  <c r="P597" i="1"/>
  <c r="R597" i="1"/>
  <c r="P595" i="1"/>
  <c r="R595" i="1"/>
  <c r="P593" i="1"/>
  <c r="R593" i="1"/>
  <c r="P591" i="1"/>
  <c r="R591" i="1"/>
  <c r="P589" i="1"/>
  <c r="R589" i="1"/>
  <c r="P587" i="1"/>
  <c r="R587" i="1"/>
  <c r="P585" i="1"/>
  <c r="R585" i="1"/>
  <c r="P583" i="1"/>
  <c r="R583" i="1"/>
  <c r="P581" i="1"/>
  <c r="R581" i="1"/>
  <c r="P579" i="1"/>
  <c r="R579" i="1"/>
  <c r="P577" i="1"/>
  <c r="R577" i="1"/>
  <c r="P575" i="1"/>
  <c r="R575" i="1"/>
  <c r="P573" i="1"/>
  <c r="R573" i="1"/>
  <c r="P571" i="1"/>
  <c r="R571" i="1"/>
  <c r="P569" i="1"/>
  <c r="R569" i="1"/>
  <c r="P567" i="1"/>
  <c r="R567" i="1"/>
  <c r="P565" i="1"/>
  <c r="R565" i="1"/>
  <c r="P563" i="1"/>
  <c r="R563" i="1"/>
  <c r="P561" i="1"/>
  <c r="R561" i="1"/>
  <c r="P559" i="1"/>
  <c r="R559" i="1"/>
  <c r="P557" i="1"/>
  <c r="R557" i="1"/>
  <c r="P555" i="1"/>
  <c r="R555" i="1"/>
  <c r="P553" i="1"/>
  <c r="R553" i="1"/>
  <c r="P551" i="1"/>
  <c r="R551" i="1"/>
  <c r="P549" i="1"/>
  <c r="R549" i="1"/>
  <c r="P547" i="1"/>
  <c r="R547" i="1"/>
  <c r="P545" i="1"/>
  <c r="R545" i="1"/>
  <c r="P543" i="1"/>
  <c r="R543" i="1"/>
  <c r="P541" i="1"/>
  <c r="R541" i="1"/>
  <c r="P539" i="1"/>
  <c r="R539" i="1"/>
  <c r="P537" i="1"/>
  <c r="R537" i="1"/>
  <c r="P535" i="1"/>
  <c r="R535" i="1"/>
  <c r="P533" i="1"/>
  <c r="R533" i="1"/>
  <c r="P531" i="1"/>
  <c r="R531" i="1"/>
  <c r="P529" i="1"/>
  <c r="R529" i="1"/>
  <c r="P527" i="1"/>
  <c r="R527" i="1"/>
  <c r="P525" i="1"/>
  <c r="R525" i="1"/>
  <c r="P523" i="1"/>
  <c r="R523" i="1"/>
  <c r="P521" i="1"/>
  <c r="R521" i="1"/>
  <c r="P519" i="1"/>
  <c r="R519" i="1"/>
  <c r="P517" i="1"/>
  <c r="R517" i="1"/>
  <c r="P515" i="1"/>
  <c r="R515" i="1"/>
  <c r="P513" i="1"/>
  <c r="R513" i="1"/>
  <c r="P511" i="1"/>
  <c r="R511" i="1"/>
  <c r="P509" i="1"/>
  <c r="R509" i="1"/>
  <c r="P507" i="1"/>
  <c r="R507" i="1"/>
  <c r="P505" i="1"/>
  <c r="R505" i="1"/>
  <c r="P503" i="1"/>
  <c r="R503" i="1"/>
  <c r="P501" i="1"/>
  <c r="R501" i="1"/>
  <c r="P499" i="1"/>
  <c r="R499" i="1"/>
  <c r="P497" i="1"/>
  <c r="R497" i="1"/>
  <c r="P495" i="1"/>
  <c r="R495" i="1"/>
  <c r="P493" i="1"/>
  <c r="R493" i="1"/>
  <c r="P491" i="1"/>
  <c r="R491" i="1"/>
  <c r="P489" i="1"/>
  <c r="R489" i="1"/>
  <c r="P487" i="1"/>
  <c r="R487" i="1"/>
  <c r="P485" i="1"/>
  <c r="R485" i="1"/>
  <c r="P483" i="1"/>
  <c r="R483" i="1"/>
  <c r="P481" i="1"/>
  <c r="R481" i="1"/>
  <c r="P479" i="1"/>
  <c r="R479" i="1"/>
  <c r="P477" i="1"/>
  <c r="R477" i="1"/>
  <c r="P475" i="1"/>
  <c r="R475" i="1"/>
  <c r="P473" i="1"/>
  <c r="R473" i="1"/>
  <c r="P471" i="1"/>
  <c r="R471" i="1"/>
  <c r="P469" i="1"/>
  <c r="R469" i="1"/>
  <c r="P467" i="1"/>
  <c r="R467" i="1"/>
  <c r="P465" i="1"/>
  <c r="R465" i="1"/>
  <c r="P463" i="1"/>
  <c r="R463" i="1"/>
  <c r="P461" i="1"/>
  <c r="R461" i="1"/>
  <c r="P459" i="1"/>
  <c r="R459" i="1"/>
  <c r="P457" i="1"/>
  <c r="R457" i="1"/>
  <c r="P455" i="1"/>
  <c r="R455" i="1"/>
  <c r="P453" i="1"/>
  <c r="R453" i="1"/>
  <c r="P451" i="1"/>
  <c r="R451" i="1"/>
  <c r="P449" i="1"/>
  <c r="R449" i="1"/>
  <c r="P447" i="1"/>
  <c r="R447" i="1"/>
  <c r="P445" i="1"/>
  <c r="R445" i="1"/>
  <c r="P443" i="1"/>
  <c r="R443" i="1"/>
  <c r="P441" i="1"/>
  <c r="R441" i="1"/>
  <c r="P439" i="1"/>
  <c r="R439" i="1"/>
  <c r="P437" i="1"/>
  <c r="R437" i="1"/>
  <c r="P435" i="1"/>
  <c r="R435" i="1"/>
  <c r="P433" i="1"/>
  <c r="R433" i="1"/>
  <c r="P431" i="1"/>
  <c r="R431" i="1"/>
  <c r="P429" i="1"/>
  <c r="R429" i="1"/>
  <c r="P427" i="1"/>
  <c r="R427" i="1"/>
  <c r="P425" i="1"/>
  <c r="R425" i="1"/>
  <c r="P423" i="1"/>
  <c r="R423" i="1"/>
  <c r="P421" i="1"/>
  <c r="R421" i="1"/>
  <c r="P419" i="1"/>
  <c r="R419" i="1"/>
  <c r="P417" i="1"/>
  <c r="R417" i="1"/>
  <c r="P415" i="1"/>
  <c r="R415" i="1"/>
  <c r="P413" i="1"/>
  <c r="R413" i="1"/>
  <c r="P411" i="1"/>
  <c r="R411" i="1"/>
  <c r="P409" i="1"/>
  <c r="R409" i="1"/>
  <c r="P407" i="1"/>
  <c r="R407" i="1"/>
  <c r="P405" i="1"/>
  <c r="R405" i="1"/>
  <c r="P403" i="1"/>
  <c r="R403" i="1"/>
  <c r="P401" i="1"/>
  <c r="R401" i="1"/>
  <c r="P399" i="1"/>
  <c r="R399" i="1"/>
  <c r="P397" i="1"/>
  <c r="R397" i="1"/>
  <c r="P395" i="1"/>
  <c r="R395" i="1"/>
  <c r="P393" i="1"/>
  <c r="R393" i="1"/>
  <c r="P391" i="1"/>
  <c r="R391" i="1"/>
  <c r="P389" i="1"/>
  <c r="R389" i="1"/>
  <c r="P387" i="1"/>
  <c r="R387" i="1"/>
  <c r="P385" i="1"/>
  <c r="R385" i="1"/>
  <c r="P383" i="1"/>
  <c r="R383" i="1"/>
  <c r="P381" i="1"/>
  <c r="R381" i="1"/>
  <c r="P379" i="1"/>
  <c r="R379" i="1"/>
  <c r="P377" i="1"/>
  <c r="R377" i="1"/>
  <c r="P375" i="1"/>
  <c r="R375" i="1"/>
  <c r="P373" i="1"/>
  <c r="R373" i="1"/>
  <c r="P371" i="1"/>
  <c r="R371" i="1"/>
  <c r="P369" i="1"/>
  <c r="R369" i="1"/>
  <c r="P367" i="1"/>
  <c r="R367" i="1"/>
  <c r="P365" i="1"/>
  <c r="R365" i="1"/>
  <c r="P363" i="1"/>
  <c r="R363" i="1"/>
  <c r="P361" i="1"/>
  <c r="R361" i="1"/>
  <c r="P359" i="1"/>
  <c r="R359" i="1"/>
  <c r="P357" i="1"/>
  <c r="R357" i="1"/>
  <c r="P355" i="1"/>
  <c r="R355" i="1"/>
  <c r="P353" i="1"/>
  <c r="R353" i="1"/>
  <c r="P351" i="1"/>
  <c r="R351" i="1"/>
  <c r="P349" i="1"/>
  <c r="R349" i="1"/>
  <c r="P347" i="1"/>
  <c r="R347" i="1"/>
  <c r="P345" i="1"/>
  <c r="R345" i="1"/>
  <c r="P343" i="1"/>
  <c r="R343" i="1"/>
  <c r="P341" i="1"/>
  <c r="R341" i="1"/>
  <c r="P339" i="1"/>
  <c r="R339" i="1"/>
  <c r="P337" i="1"/>
  <c r="R337" i="1"/>
  <c r="P335" i="1"/>
  <c r="R335" i="1"/>
  <c r="P333" i="1"/>
  <c r="R333" i="1"/>
  <c r="P331" i="1"/>
  <c r="R331" i="1"/>
  <c r="P329" i="1"/>
  <c r="R329" i="1"/>
  <c r="P327" i="1"/>
  <c r="R327" i="1"/>
  <c r="P325" i="1"/>
  <c r="R325" i="1"/>
  <c r="P323" i="1"/>
  <c r="R323" i="1" s="1"/>
  <c r="P321" i="1"/>
  <c r="R321" i="1" s="1"/>
  <c r="P319" i="1"/>
  <c r="R319" i="1" s="1"/>
  <c r="P317" i="1"/>
  <c r="R317" i="1"/>
  <c r="P315" i="1"/>
  <c r="R315" i="1" s="1"/>
  <c r="P313" i="1"/>
  <c r="R313" i="1" s="1"/>
  <c r="P311" i="1"/>
  <c r="R311" i="1" s="1"/>
  <c r="P309" i="1"/>
  <c r="R309" i="1"/>
  <c r="P307" i="1"/>
  <c r="R307" i="1" s="1"/>
  <c r="P305" i="1"/>
  <c r="R305" i="1" s="1"/>
  <c r="P303" i="1"/>
  <c r="R303" i="1" s="1"/>
  <c r="P301" i="1"/>
  <c r="R301" i="1"/>
  <c r="P299" i="1"/>
  <c r="R299" i="1" s="1"/>
  <c r="P297" i="1"/>
  <c r="R297" i="1" s="1"/>
  <c r="P295" i="1"/>
  <c r="R295" i="1" s="1"/>
  <c r="P293" i="1"/>
  <c r="R293" i="1"/>
  <c r="P291" i="1"/>
  <c r="R291" i="1" s="1"/>
  <c r="P289" i="1"/>
  <c r="R289" i="1" s="1"/>
  <c r="P616" i="1"/>
  <c r="R616" i="1" s="1"/>
  <c r="P614" i="1"/>
  <c r="R614" i="1" s="1"/>
  <c r="P612" i="1"/>
  <c r="R612" i="1" s="1"/>
  <c r="P610" i="1"/>
  <c r="R610" i="1" s="1"/>
  <c r="P608" i="1"/>
  <c r="R608" i="1" s="1"/>
  <c r="P606" i="1"/>
  <c r="R606" i="1" s="1"/>
  <c r="P604" i="1"/>
  <c r="R604" i="1" s="1"/>
  <c r="P602" i="1"/>
  <c r="R602" i="1" s="1"/>
  <c r="P600" i="1"/>
  <c r="R600" i="1" s="1"/>
  <c r="P598" i="1"/>
  <c r="R598" i="1" s="1"/>
  <c r="P596" i="1"/>
  <c r="R596" i="1" s="1"/>
  <c r="P594" i="1"/>
  <c r="R594" i="1" s="1"/>
  <c r="P592" i="1"/>
  <c r="R592" i="1" s="1"/>
  <c r="P590" i="1"/>
  <c r="R590" i="1" s="1"/>
  <c r="P588" i="1"/>
  <c r="R588" i="1" s="1"/>
  <c r="P586" i="1"/>
  <c r="R586" i="1" s="1"/>
  <c r="P584" i="1"/>
  <c r="R584" i="1" s="1"/>
  <c r="P582" i="1"/>
  <c r="R582" i="1" s="1"/>
  <c r="P580" i="1"/>
  <c r="R580" i="1" s="1"/>
  <c r="P578" i="1"/>
  <c r="R578" i="1" s="1"/>
  <c r="P576" i="1"/>
  <c r="R576" i="1" s="1"/>
  <c r="P574" i="1"/>
  <c r="R574" i="1" s="1"/>
  <c r="P572" i="1"/>
  <c r="R572" i="1" s="1"/>
  <c r="P570" i="1"/>
  <c r="R570" i="1" s="1"/>
  <c r="P568" i="1"/>
  <c r="R568" i="1" s="1"/>
  <c r="P566" i="1"/>
  <c r="R566" i="1" s="1"/>
  <c r="P564" i="1"/>
  <c r="R564" i="1" s="1"/>
  <c r="P562" i="1"/>
  <c r="R562" i="1" s="1"/>
  <c r="P560" i="1"/>
  <c r="R560" i="1" s="1"/>
  <c r="P558" i="1"/>
  <c r="R558" i="1" s="1"/>
  <c r="P556" i="1"/>
  <c r="R556" i="1" s="1"/>
  <c r="P554" i="1"/>
  <c r="R554" i="1" s="1"/>
  <c r="P552" i="1"/>
  <c r="R552" i="1" s="1"/>
  <c r="P550" i="1"/>
  <c r="R550" i="1" s="1"/>
  <c r="P548" i="1"/>
  <c r="R548" i="1" s="1"/>
  <c r="P546" i="1"/>
  <c r="R546" i="1" s="1"/>
  <c r="P544" i="1"/>
  <c r="R544" i="1" s="1"/>
  <c r="P542" i="1"/>
  <c r="R542" i="1" s="1"/>
  <c r="P540" i="1"/>
  <c r="R540" i="1" s="1"/>
  <c r="P538" i="1"/>
  <c r="R538" i="1" s="1"/>
  <c r="P536" i="1"/>
  <c r="R536" i="1" s="1"/>
  <c r="P534" i="1"/>
  <c r="R534" i="1" s="1"/>
  <c r="P532" i="1"/>
  <c r="R532" i="1" s="1"/>
  <c r="P530" i="1"/>
  <c r="R530" i="1" s="1"/>
  <c r="P528" i="1"/>
  <c r="R528" i="1" s="1"/>
  <c r="P526" i="1"/>
  <c r="R526" i="1" s="1"/>
  <c r="P524" i="1"/>
  <c r="R524" i="1" s="1"/>
  <c r="P522" i="1"/>
  <c r="R522" i="1" s="1"/>
  <c r="P520" i="1"/>
  <c r="R520" i="1" s="1"/>
  <c r="P518" i="1"/>
  <c r="R518" i="1" s="1"/>
  <c r="P516" i="1"/>
  <c r="R516" i="1" s="1"/>
  <c r="P514" i="1"/>
  <c r="R514" i="1" s="1"/>
  <c r="P512" i="1"/>
  <c r="R512" i="1" s="1"/>
  <c r="P510" i="1"/>
  <c r="R510" i="1" s="1"/>
  <c r="P508" i="1"/>
  <c r="R508" i="1" s="1"/>
  <c r="P506" i="1"/>
  <c r="R506" i="1" s="1"/>
  <c r="P504" i="1"/>
  <c r="R504" i="1" s="1"/>
  <c r="P502" i="1"/>
  <c r="R502" i="1" s="1"/>
  <c r="P500" i="1"/>
  <c r="R500" i="1" s="1"/>
  <c r="P498" i="1"/>
  <c r="R498" i="1" s="1"/>
  <c r="P496" i="1"/>
  <c r="R496" i="1" s="1"/>
  <c r="P494" i="1"/>
  <c r="R494" i="1" s="1"/>
  <c r="P492" i="1"/>
  <c r="R492" i="1" s="1"/>
  <c r="P490" i="1"/>
  <c r="R490" i="1" s="1"/>
  <c r="P488" i="1"/>
  <c r="R488" i="1" s="1"/>
  <c r="P486" i="1"/>
  <c r="R486" i="1" s="1"/>
  <c r="P484" i="1"/>
  <c r="R484" i="1" s="1"/>
  <c r="P482" i="1"/>
  <c r="R482" i="1" s="1"/>
  <c r="P480" i="1"/>
  <c r="R480" i="1" s="1"/>
  <c r="P478" i="1"/>
  <c r="R478" i="1" s="1"/>
  <c r="P476" i="1"/>
  <c r="R476" i="1" s="1"/>
  <c r="P474" i="1"/>
  <c r="R474" i="1" s="1"/>
  <c r="P472" i="1"/>
  <c r="R472" i="1" s="1"/>
  <c r="P470" i="1"/>
  <c r="R470" i="1" s="1"/>
  <c r="P468" i="1"/>
  <c r="R468" i="1" s="1"/>
  <c r="P466" i="1"/>
  <c r="R466" i="1" s="1"/>
  <c r="P464" i="1"/>
  <c r="R464" i="1" s="1"/>
  <c r="P462" i="1"/>
  <c r="R462" i="1" s="1"/>
  <c r="P460" i="1"/>
  <c r="R460" i="1" s="1"/>
  <c r="P458" i="1"/>
  <c r="R458" i="1" s="1"/>
  <c r="P456" i="1"/>
  <c r="R456" i="1"/>
  <c r="P454" i="1"/>
  <c r="R454" i="1"/>
  <c r="P452" i="1"/>
  <c r="R452" i="1"/>
  <c r="P450" i="1"/>
  <c r="R450" i="1"/>
  <c r="P448" i="1"/>
  <c r="R448" i="1"/>
  <c r="P446" i="1"/>
  <c r="R446" i="1"/>
  <c r="P444" i="1"/>
  <c r="R444" i="1"/>
  <c r="P442" i="1"/>
  <c r="R442" i="1"/>
  <c r="P440" i="1"/>
  <c r="R440" i="1"/>
  <c r="P438" i="1"/>
  <c r="R438" i="1"/>
  <c r="P436" i="1"/>
  <c r="R436" i="1"/>
  <c r="P434" i="1"/>
  <c r="R434" i="1"/>
  <c r="P432" i="1"/>
  <c r="R432" i="1"/>
  <c r="P430" i="1"/>
  <c r="R430" i="1"/>
  <c r="P428" i="1"/>
  <c r="R428" i="1"/>
  <c r="P426" i="1"/>
  <c r="R426" i="1"/>
  <c r="P424" i="1"/>
  <c r="R424" i="1"/>
  <c r="P422" i="1"/>
  <c r="R422" i="1"/>
  <c r="P420" i="1"/>
  <c r="R420" i="1"/>
  <c r="P418" i="1"/>
  <c r="R418" i="1"/>
  <c r="P416" i="1"/>
  <c r="R416" i="1"/>
  <c r="P414" i="1"/>
  <c r="R414" i="1"/>
  <c r="P412" i="1"/>
  <c r="R412" i="1"/>
  <c r="P410" i="1"/>
  <c r="R410" i="1"/>
  <c r="P408" i="1"/>
  <c r="R408" i="1"/>
  <c r="P406" i="1"/>
  <c r="R406" i="1"/>
  <c r="P404" i="1"/>
  <c r="R404" i="1"/>
  <c r="P402" i="1"/>
  <c r="R402" i="1"/>
  <c r="P400" i="1"/>
  <c r="R400" i="1"/>
  <c r="P398" i="1"/>
  <c r="R398" i="1"/>
  <c r="P396" i="1"/>
  <c r="R396" i="1"/>
  <c r="P394" i="1"/>
  <c r="R394" i="1"/>
  <c r="P392" i="1"/>
  <c r="R392" i="1"/>
  <c r="P390" i="1"/>
  <c r="R390" i="1"/>
  <c r="P388" i="1"/>
  <c r="R388" i="1"/>
  <c r="P386" i="1"/>
  <c r="R386" i="1"/>
  <c r="P384" i="1"/>
  <c r="R384" i="1"/>
  <c r="P382" i="1"/>
  <c r="R382" i="1"/>
  <c r="P380" i="1"/>
  <c r="R380" i="1"/>
  <c r="P378" i="1"/>
  <c r="R378" i="1"/>
  <c r="P376" i="1"/>
  <c r="R376" i="1"/>
  <c r="P374" i="1"/>
  <c r="R374" i="1"/>
  <c r="P372" i="1"/>
  <c r="R372" i="1"/>
  <c r="P370" i="1"/>
  <c r="R370" i="1"/>
  <c r="P368" i="1"/>
  <c r="R368" i="1"/>
  <c r="P366" i="1"/>
  <c r="R366" i="1"/>
  <c r="P364" i="1"/>
  <c r="R364" i="1"/>
  <c r="P362" i="1"/>
  <c r="R362" i="1"/>
  <c r="P360" i="1"/>
  <c r="R360" i="1"/>
  <c r="P358" i="1"/>
  <c r="R358" i="1"/>
  <c r="P356" i="1"/>
  <c r="R356" i="1"/>
  <c r="P354" i="1"/>
  <c r="R354" i="1"/>
  <c r="P352" i="1"/>
  <c r="R352" i="1"/>
  <c r="P350" i="1"/>
  <c r="R350" i="1"/>
  <c r="P348" i="1"/>
  <c r="R348" i="1"/>
  <c r="P346" i="1"/>
  <c r="R346" i="1"/>
  <c r="P344" i="1"/>
  <c r="R344" i="1"/>
  <c r="P342" i="1"/>
  <c r="R342" i="1"/>
  <c r="P340" i="1"/>
  <c r="R340" i="1"/>
  <c r="P338" i="1"/>
  <c r="R338" i="1"/>
  <c r="P336" i="1"/>
  <c r="R336" i="1"/>
  <c r="P334" i="1"/>
  <c r="R334" i="1"/>
  <c r="P332" i="1"/>
  <c r="R332" i="1"/>
  <c r="P330" i="1"/>
  <c r="R330" i="1"/>
  <c r="P328" i="1"/>
  <c r="R328" i="1"/>
  <c r="P326" i="1"/>
  <c r="R326" i="1"/>
  <c r="P324" i="1"/>
  <c r="R324" i="1"/>
  <c r="P322" i="1"/>
  <c r="R322" i="1"/>
  <c r="P320" i="1"/>
  <c r="R320" i="1"/>
  <c r="P318" i="1"/>
  <c r="R318" i="1"/>
  <c r="P316" i="1"/>
  <c r="R316" i="1"/>
  <c r="P314" i="1"/>
  <c r="R314" i="1"/>
  <c r="P312" i="1"/>
  <c r="R312" i="1"/>
  <c r="P310" i="1"/>
  <c r="R310" i="1"/>
  <c r="P308" i="1"/>
  <c r="R308" i="1"/>
  <c r="P306" i="1"/>
  <c r="R306" i="1"/>
  <c r="P304" i="1"/>
  <c r="R304" i="1"/>
  <c r="P302" i="1"/>
  <c r="R302" i="1"/>
  <c r="P300" i="1"/>
  <c r="R300" i="1"/>
  <c r="P298" i="1"/>
  <c r="R298" i="1"/>
  <c r="P296" i="1"/>
  <c r="R296" i="1"/>
  <c r="P294" i="1"/>
  <c r="R294" i="1"/>
  <c r="P292" i="1"/>
  <c r="R292" i="1"/>
  <c r="P290" i="1"/>
  <c r="R290" i="1"/>
  <c r="P288" i="1"/>
  <c r="R288" i="1"/>
  <c r="P286" i="1"/>
  <c r="R286" i="1"/>
  <c r="P284" i="1"/>
  <c r="R284" i="1"/>
  <c r="P282" i="1"/>
  <c r="R282" i="1"/>
  <c r="P280" i="1"/>
  <c r="R280" i="1"/>
  <c r="P278" i="1"/>
  <c r="R278" i="1"/>
  <c r="P276" i="1"/>
  <c r="R276" i="1"/>
  <c r="P274" i="1"/>
  <c r="R274" i="1"/>
  <c r="P272" i="1"/>
  <c r="R272" i="1"/>
  <c r="P270" i="1"/>
  <c r="R270" i="1"/>
  <c r="P268" i="1"/>
  <c r="R268" i="1"/>
  <c r="P266" i="1"/>
  <c r="R266" i="1"/>
  <c r="P264" i="1"/>
  <c r="R264" i="1"/>
  <c r="P262" i="1"/>
  <c r="R262" i="1"/>
  <c r="P260" i="1"/>
  <c r="R260" i="1"/>
  <c r="P258" i="1"/>
  <c r="R258" i="1"/>
  <c r="P256" i="1"/>
  <c r="R256" i="1"/>
  <c r="P254" i="1"/>
  <c r="R254" i="1"/>
  <c r="P252" i="1"/>
  <c r="R252" i="1"/>
  <c r="P250" i="1"/>
  <c r="R250" i="1"/>
  <c r="P248" i="1"/>
  <c r="R248" i="1"/>
  <c r="P246" i="1"/>
  <c r="R246" i="1"/>
  <c r="P244" i="1"/>
  <c r="R244" i="1"/>
  <c r="P242" i="1"/>
  <c r="R242" i="1"/>
  <c r="P240" i="1"/>
  <c r="R240" i="1"/>
  <c r="P238" i="1"/>
  <c r="R238" i="1"/>
  <c r="P236" i="1"/>
  <c r="R236" i="1"/>
  <c r="P234" i="1"/>
  <c r="R234" i="1"/>
  <c r="P232" i="1"/>
  <c r="R232" i="1"/>
  <c r="P230" i="1"/>
  <c r="R230" i="1"/>
  <c r="P228" i="1"/>
  <c r="R228" i="1"/>
  <c r="P226" i="1"/>
  <c r="R226" i="1"/>
  <c r="P224" i="1"/>
  <c r="R224" i="1"/>
  <c r="P222" i="1"/>
  <c r="R222" i="1"/>
  <c r="P220" i="1"/>
  <c r="R220" i="1"/>
  <c r="P218" i="1"/>
  <c r="R218" i="1"/>
  <c r="P216" i="1"/>
  <c r="R216" i="1"/>
  <c r="P214" i="1"/>
  <c r="R214" i="1"/>
  <c r="P212" i="1"/>
  <c r="R212" i="1"/>
  <c r="P210" i="1"/>
  <c r="R210" i="1"/>
  <c r="P208" i="1"/>
  <c r="R208" i="1"/>
  <c r="P206" i="1"/>
  <c r="R206" i="1"/>
  <c r="P204" i="1"/>
  <c r="R204" i="1"/>
  <c r="P202" i="1"/>
  <c r="R202" i="1"/>
  <c r="P200" i="1"/>
  <c r="R200" i="1"/>
  <c r="P198" i="1"/>
  <c r="R198" i="1"/>
  <c r="P196" i="1"/>
  <c r="R196" i="1"/>
  <c r="P194" i="1"/>
  <c r="R194" i="1"/>
  <c r="P192" i="1"/>
  <c r="R192" i="1"/>
  <c r="P190" i="1"/>
  <c r="R190" i="1"/>
  <c r="P188" i="1"/>
  <c r="R188" i="1"/>
  <c r="P186" i="1"/>
  <c r="R186" i="1"/>
  <c r="P184" i="1"/>
  <c r="R184" i="1"/>
  <c r="P182" i="1"/>
  <c r="R182" i="1"/>
  <c r="P180" i="1"/>
  <c r="R180" i="1"/>
  <c r="P178" i="1"/>
  <c r="R178" i="1"/>
  <c r="P176" i="1"/>
  <c r="R176" i="1"/>
  <c r="P174" i="1"/>
  <c r="R174" i="1"/>
  <c r="P172" i="1"/>
  <c r="R172" i="1"/>
  <c r="P170" i="1"/>
  <c r="R170" i="1"/>
  <c r="P168" i="1"/>
  <c r="R168" i="1"/>
  <c r="P166" i="1"/>
  <c r="R166" i="1"/>
  <c r="P164" i="1"/>
  <c r="R164" i="1"/>
  <c r="P162" i="1"/>
  <c r="R162" i="1"/>
  <c r="P160" i="1"/>
  <c r="R160" i="1"/>
  <c r="P158" i="1"/>
  <c r="R158" i="1"/>
  <c r="P156" i="1"/>
  <c r="R156" i="1"/>
  <c r="P154" i="1"/>
  <c r="R154" i="1"/>
  <c r="P152" i="1"/>
  <c r="R152" i="1"/>
  <c r="P150" i="1"/>
  <c r="R150" i="1"/>
  <c r="P148" i="1"/>
  <c r="R148" i="1"/>
  <c r="P146" i="1"/>
  <c r="R146" i="1"/>
  <c r="P144" i="1"/>
  <c r="R144" i="1"/>
  <c r="P142" i="1"/>
  <c r="R142" i="1"/>
  <c r="P140" i="1"/>
  <c r="R140" i="1"/>
  <c r="P138" i="1"/>
  <c r="R138" i="1"/>
  <c r="P136" i="1"/>
  <c r="R136" i="1"/>
  <c r="P134" i="1"/>
  <c r="R134" i="1"/>
  <c r="P132" i="1"/>
  <c r="R132" i="1"/>
  <c r="P130" i="1"/>
  <c r="R130" i="1"/>
  <c r="P128" i="1"/>
  <c r="R128" i="1"/>
  <c r="P126" i="1"/>
  <c r="R126" i="1"/>
  <c r="P124" i="1"/>
  <c r="R124" i="1"/>
  <c r="P122" i="1"/>
  <c r="R122" i="1"/>
  <c r="P120" i="1"/>
  <c r="R120" i="1"/>
  <c r="P118" i="1"/>
  <c r="R118" i="1"/>
  <c r="P116" i="1"/>
  <c r="R116" i="1"/>
  <c r="P114" i="1"/>
  <c r="R114" i="1"/>
  <c r="P112" i="1"/>
  <c r="R112" i="1"/>
  <c r="P110" i="1"/>
  <c r="R110" i="1"/>
  <c r="P108" i="1"/>
  <c r="R108" i="1"/>
  <c r="P106" i="1"/>
  <c r="R106" i="1"/>
  <c r="P104" i="1"/>
  <c r="R104" i="1"/>
  <c r="P102" i="1"/>
  <c r="R102" i="1"/>
  <c r="P100" i="1"/>
  <c r="R100" i="1"/>
  <c r="P98" i="1"/>
  <c r="R98" i="1"/>
  <c r="P96" i="1"/>
  <c r="R96" i="1"/>
  <c r="P94" i="1"/>
  <c r="R94" i="1"/>
  <c r="P92" i="1"/>
  <c r="R92" i="1"/>
  <c r="P90" i="1"/>
  <c r="R90" i="1"/>
  <c r="P88" i="1"/>
  <c r="R88" i="1"/>
  <c r="P86" i="1"/>
  <c r="R86" i="1"/>
  <c r="P84" i="1"/>
  <c r="R84" i="1"/>
  <c r="P82" i="1"/>
  <c r="R82" i="1"/>
  <c r="P80" i="1"/>
  <c r="R80" i="1"/>
  <c r="P78" i="1"/>
  <c r="R78" i="1"/>
  <c r="P76" i="1"/>
  <c r="R76" i="1"/>
  <c r="P74" i="1"/>
  <c r="R74" i="1"/>
  <c r="P72" i="1"/>
  <c r="R72" i="1"/>
  <c r="P70" i="1"/>
  <c r="R70" i="1"/>
  <c r="P68" i="1"/>
  <c r="R68" i="1"/>
  <c r="P66" i="1"/>
  <c r="R66" i="1"/>
  <c r="P64" i="1"/>
  <c r="R64" i="1"/>
  <c r="P62" i="1"/>
  <c r="R62" i="1"/>
  <c r="P60" i="1"/>
  <c r="R60" i="1"/>
  <c r="P58" i="1"/>
  <c r="R58" i="1"/>
  <c r="P56" i="1"/>
  <c r="R56" i="1"/>
  <c r="P54" i="1"/>
  <c r="R54" i="1"/>
  <c r="P52" i="1"/>
  <c r="R52" i="1"/>
  <c r="P50" i="1"/>
  <c r="R50" i="1"/>
  <c r="P48" i="1"/>
  <c r="R48" i="1"/>
  <c r="P46" i="1"/>
  <c r="R46" i="1"/>
  <c r="P44" i="1"/>
  <c r="R44" i="1"/>
  <c r="P42" i="1"/>
  <c r="R42" i="1"/>
  <c r="P40" i="1"/>
  <c r="R40" i="1"/>
  <c r="P38" i="1"/>
  <c r="R38" i="1"/>
  <c r="P36" i="1"/>
  <c r="R36" i="1"/>
  <c r="P34" i="1"/>
  <c r="R34" i="1"/>
  <c r="P32" i="1"/>
  <c r="R32" i="1"/>
  <c r="P30" i="1"/>
  <c r="R30" i="1"/>
  <c r="P28" i="1"/>
  <c r="R28" i="1"/>
  <c r="P26" i="1"/>
  <c r="R26" i="1"/>
  <c r="P24" i="1"/>
  <c r="R24" i="1"/>
  <c r="P22" i="1"/>
  <c r="R22" i="1"/>
  <c r="P20" i="1"/>
  <c r="R20" i="1"/>
  <c r="P18" i="1"/>
  <c r="R18" i="1"/>
  <c r="P16" i="1"/>
  <c r="R16" i="1"/>
  <c r="P14" i="1"/>
  <c r="R14" i="1"/>
  <c r="P12" i="1"/>
  <c r="R12" i="1"/>
  <c r="P10" i="1"/>
  <c r="R10" i="1"/>
  <c r="P8" i="1"/>
  <c r="R8" i="1"/>
  <c r="P6" i="1"/>
  <c r="R6" i="1"/>
  <c r="P287" i="1"/>
  <c r="R287" i="1" s="1"/>
  <c r="P285" i="1"/>
  <c r="R285" i="1" s="1"/>
  <c r="P283" i="1"/>
  <c r="R283" i="1" s="1"/>
  <c r="P281" i="1"/>
  <c r="R281" i="1"/>
  <c r="P279" i="1"/>
  <c r="R279" i="1" s="1"/>
  <c r="P277" i="1"/>
  <c r="R277" i="1" s="1"/>
  <c r="P275" i="1"/>
  <c r="R275" i="1" s="1"/>
  <c r="P273" i="1"/>
  <c r="R273" i="1"/>
  <c r="P271" i="1"/>
  <c r="R271" i="1" s="1"/>
  <c r="P269" i="1"/>
  <c r="R269" i="1" s="1"/>
  <c r="P267" i="1"/>
  <c r="R267" i="1" s="1"/>
  <c r="P265" i="1"/>
  <c r="R265" i="1"/>
  <c r="P263" i="1"/>
  <c r="R263" i="1" s="1"/>
  <c r="P261" i="1"/>
  <c r="R261" i="1" s="1"/>
  <c r="P259" i="1"/>
  <c r="R259" i="1" s="1"/>
  <c r="P257" i="1"/>
  <c r="R257" i="1"/>
  <c r="P255" i="1"/>
  <c r="R255" i="1" s="1"/>
  <c r="P253" i="1"/>
  <c r="R253" i="1" s="1"/>
  <c r="P251" i="1"/>
  <c r="R251" i="1" s="1"/>
  <c r="P249" i="1"/>
  <c r="R249" i="1"/>
  <c r="P247" i="1"/>
  <c r="R247" i="1" s="1"/>
  <c r="P245" i="1"/>
  <c r="R245" i="1" s="1"/>
  <c r="P243" i="1"/>
  <c r="R243" i="1" s="1"/>
  <c r="P241" i="1"/>
  <c r="R241" i="1"/>
  <c r="P239" i="1"/>
  <c r="R239" i="1" s="1"/>
  <c r="P237" i="1"/>
  <c r="R237" i="1" s="1"/>
  <c r="P235" i="1"/>
  <c r="R235" i="1" s="1"/>
  <c r="P233" i="1"/>
  <c r="R233" i="1"/>
  <c r="P231" i="1"/>
  <c r="R231" i="1" s="1"/>
  <c r="P229" i="1"/>
  <c r="R229" i="1" s="1"/>
  <c r="P227" i="1"/>
  <c r="R227" i="1" s="1"/>
  <c r="P225" i="1"/>
  <c r="R225" i="1"/>
  <c r="P223" i="1"/>
  <c r="R223" i="1" s="1"/>
  <c r="P221" i="1"/>
  <c r="R221" i="1" s="1"/>
  <c r="P219" i="1"/>
  <c r="R219" i="1" s="1"/>
  <c r="P217" i="1"/>
  <c r="R217" i="1"/>
  <c r="P215" i="1"/>
  <c r="R215" i="1" s="1"/>
  <c r="P213" i="1"/>
  <c r="R213" i="1" s="1"/>
  <c r="P211" i="1"/>
  <c r="R211" i="1" s="1"/>
  <c r="P209" i="1"/>
  <c r="R209" i="1"/>
  <c r="P207" i="1"/>
  <c r="R207" i="1" s="1"/>
  <c r="P205" i="1"/>
  <c r="R205" i="1" s="1"/>
  <c r="P203" i="1"/>
  <c r="R203" i="1" s="1"/>
  <c r="P201" i="1"/>
  <c r="R201" i="1"/>
  <c r="P199" i="1"/>
  <c r="R199" i="1" s="1"/>
  <c r="P197" i="1"/>
  <c r="R197" i="1" s="1"/>
  <c r="P195" i="1"/>
  <c r="R195" i="1" s="1"/>
  <c r="P193" i="1"/>
  <c r="R193" i="1"/>
  <c r="P191" i="1"/>
  <c r="R191" i="1" s="1"/>
  <c r="P189" i="1"/>
  <c r="R189" i="1" s="1"/>
  <c r="P187" i="1"/>
  <c r="R187" i="1" s="1"/>
  <c r="P185" i="1"/>
  <c r="R185" i="1"/>
  <c r="P183" i="1"/>
  <c r="R183" i="1" s="1"/>
  <c r="P181" i="1"/>
  <c r="R181" i="1" s="1"/>
  <c r="P179" i="1"/>
  <c r="R179" i="1" s="1"/>
  <c r="P177" i="1"/>
  <c r="R177" i="1"/>
  <c r="P175" i="1"/>
  <c r="R175" i="1" s="1"/>
  <c r="P173" i="1"/>
  <c r="R173" i="1" s="1"/>
  <c r="P171" i="1"/>
  <c r="R171" i="1" s="1"/>
  <c r="P169" i="1"/>
  <c r="R169" i="1" s="1"/>
  <c r="P167" i="1"/>
  <c r="R167" i="1" s="1"/>
  <c r="P165" i="1"/>
  <c r="R165" i="1" s="1"/>
  <c r="P163" i="1"/>
  <c r="R163" i="1" s="1"/>
  <c r="P161" i="1"/>
  <c r="R161" i="1" s="1"/>
  <c r="P159" i="1"/>
  <c r="R159" i="1" s="1"/>
  <c r="P157" i="1"/>
  <c r="R157" i="1" s="1"/>
  <c r="P155" i="1"/>
  <c r="R155" i="1" s="1"/>
  <c r="P153" i="1"/>
  <c r="R153" i="1" s="1"/>
  <c r="P151" i="1"/>
  <c r="R151" i="1" s="1"/>
  <c r="P149" i="1"/>
  <c r="R149" i="1" s="1"/>
  <c r="P147" i="1"/>
  <c r="R147" i="1" s="1"/>
  <c r="P145" i="1"/>
  <c r="R145" i="1" s="1"/>
  <c r="P143" i="1"/>
  <c r="R143" i="1" s="1"/>
  <c r="P141" i="1"/>
  <c r="R141" i="1" s="1"/>
  <c r="P139" i="1"/>
  <c r="R139" i="1" s="1"/>
  <c r="P137" i="1"/>
  <c r="R137" i="1" s="1"/>
  <c r="P135" i="1"/>
  <c r="R135" i="1" s="1"/>
  <c r="P133" i="1"/>
  <c r="R133" i="1" s="1"/>
  <c r="P131" i="1"/>
  <c r="R131" i="1" s="1"/>
  <c r="P129" i="1"/>
  <c r="R129" i="1" s="1"/>
  <c r="P127" i="1"/>
  <c r="R127" i="1" s="1"/>
  <c r="P125" i="1"/>
  <c r="R125" i="1" s="1"/>
  <c r="P123" i="1"/>
  <c r="R123" i="1" s="1"/>
  <c r="P121" i="1"/>
  <c r="R121" i="1" s="1"/>
  <c r="P119" i="1"/>
  <c r="R119" i="1" s="1"/>
  <c r="P117" i="1"/>
  <c r="R117" i="1" s="1"/>
  <c r="P115" i="1"/>
  <c r="R115" i="1" s="1"/>
  <c r="P113" i="1"/>
  <c r="R113" i="1" s="1"/>
  <c r="P111" i="1"/>
  <c r="R111" i="1" s="1"/>
  <c r="P109" i="1"/>
  <c r="R109" i="1" s="1"/>
  <c r="P107" i="1"/>
  <c r="R107" i="1" s="1"/>
  <c r="P105" i="1"/>
  <c r="R105" i="1" s="1"/>
  <c r="P103" i="1"/>
  <c r="R103" i="1" s="1"/>
  <c r="P101" i="1"/>
  <c r="R101" i="1" s="1"/>
  <c r="P99" i="1"/>
  <c r="R99" i="1" s="1"/>
  <c r="P97" i="1"/>
  <c r="R97" i="1" s="1"/>
  <c r="P95" i="1"/>
  <c r="R95" i="1" s="1"/>
  <c r="P93" i="1"/>
  <c r="R93" i="1" s="1"/>
  <c r="P91" i="1"/>
  <c r="R91" i="1" s="1"/>
  <c r="P89" i="1"/>
  <c r="R89" i="1" s="1"/>
  <c r="P87" i="1"/>
  <c r="R87" i="1" s="1"/>
  <c r="P85" i="1"/>
  <c r="R85" i="1" s="1"/>
  <c r="P83" i="1"/>
  <c r="R83" i="1" s="1"/>
  <c r="P81" i="1"/>
  <c r="R81" i="1" s="1"/>
  <c r="P79" i="1"/>
  <c r="R79" i="1" s="1"/>
  <c r="P77" i="1"/>
  <c r="R77" i="1" s="1"/>
  <c r="P75" i="1"/>
  <c r="R75" i="1" s="1"/>
  <c r="P73" i="1"/>
  <c r="R73" i="1" s="1"/>
  <c r="P71" i="1"/>
  <c r="R71" i="1" s="1"/>
  <c r="P69" i="1"/>
  <c r="R69" i="1" s="1"/>
  <c r="P67" i="1"/>
  <c r="R67" i="1" s="1"/>
  <c r="P65" i="1"/>
  <c r="R65" i="1" s="1"/>
  <c r="P63" i="1"/>
  <c r="R63" i="1" s="1"/>
  <c r="P61" i="1"/>
  <c r="R61" i="1" s="1"/>
  <c r="P59" i="1"/>
  <c r="R59" i="1" s="1"/>
  <c r="P57" i="1"/>
  <c r="R57" i="1" s="1"/>
  <c r="P55" i="1"/>
  <c r="R55" i="1" s="1"/>
  <c r="P53" i="1"/>
  <c r="R53" i="1" s="1"/>
  <c r="P51" i="1"/>
  <c r="R51" i="1" s="1"/>
  <c r="P49" i="1"/>
  <c r="R49" i="1" s="1"/>
  <c r="P47" i="1"/>
  <c r="R47" i="1" s="1"/>
  <c r="P45" i="1"/>
  <c r="R45" i="1" s="1"/>
  <c r="P43" i="1"/>
  <c r="R43" i="1" s="1"/>
  <c r="P41" i="1"/>
  <c r="R41" i="1" s="1"/>
  <c r="P39" i="1"/>
  <c r="R39" i="1" s="1"/>
  <c r="P37" i="1"/>
  <c r="R37" i="1" s="1"/>
  <c r="P35" i="1"/>
  <c r="R35" i="1" s="1"/>
  <c r="P33" i="1"/>
  <c r="R33" i="1" s="1"/>
  <c r="P31" i="1"/>
  <c r="R31" i="1" s="1"/>
  <c r="P29" i="1"/>
  <c r="R29" i="1" s="1"/>
  <c r="P27" i="1"/>
  <c r="R27" i="1" s="1"/>
  <c r="P25" i="1"/>
  <c r="R25" i="1" s="1"/>
  <c r="P23" i="1"/>
  <c r="R23" i="1" s="1"/>
  <c r="P21" i="1"/>
  <c r="R21" i="1" s="1"/>
  <c r="P19" i="1"/>
  <c r="R19" i="1" s="1"/>
  <c r="P17" i="1"/>
  <c r="R17" i="1" s="1"/>
  <c r="P15" i="1"/>
  <c r="R15" i="1" s="1"/>
  <c r="P13" i="1"/>
  <c r="R13" i="1" s="1"/>
  <c r="P11" i="1"/>
  <c r="R11" i="1" s="1"/>
  <c r="P9" i="1"/>
  <c r="R9" i="1" s="1"/>
  <c r="P7" i="1"/>
  <c r="R7" i="1" s="1"/>
  <c r="P5" i="1"/>
  <c r="R5" i="1" s="1"/>
  <c r="I3" i="1"/>
  <c r="G50" i="2" s="1"/>
  <c r="G13" i="11"/>
  <c r="G12" i="11"/>
  <c r="G6" i="11"/>
  <c r="B41" i="11"/>
  <c r="B34" i="11"/>
  <c r="B27" i="11"/>
  <c r="B20" i="11"/>
  <c r="B13" i="11"/>
  <c r="B6" i="11"/>
  <c r="G5" i="11"/>
  <c r="B40" i="11"/>
  <c r="B42" i="11" s="1"/>
  <c r="C42" i="11" s="1"/>
  <c r="B33" i="11"/>
  <c r="B26" i="11"/>
  <c r="B19" i="11"/>
  <c r="B12" i="11"/>
  <c r="B5" i="11"/>
  <c r="I4" i="1"/>
  <c r="G43" i="2" s="1"/>
  <c r="P4" i="1" l="1"/>
  <c r="R4" i="1" s="1"/>
  <c r="P3" i="1"/>
  <c r="R3" i="1" s="1"/>
  <c r="B14" i="11"/>
  <c r="C14" i="11" s="1"/>
  <c r="B28" i="11"/>
  <c r="C28" i="11" s="1"/>
  <c r="G7" i="11"/>
  <c r="H7" i="11" s="1"/>
  <c r="B7" i="11"/>
  <c r="B35" i="11"/>
  <c r="C35" i="11" s="1"/>
  <c r="C7" i="11"/>
  <c r="B21" i="11"/>
  <c r="C21" i="11" s="1"/>
  <c r="G14" i="11"/>
  <c r="H14" i="11" s="1"/>
  <c r="D22" i="7"/>
  <c r="D17" i="7"/>
  <c r="D16" i="7"/>
  <c r="D15" i="7"/>
  <c r="D14" i="7"/>
  <c r="D13" i="7"/>
  <c r="C16" i="7"/>
  <c r="C15" i="7"/>
  <c r="C14" i="7"/>
  <c r="C13" i="7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M383" i="1" s="1"/>
  <c r="M384" i="1" s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M395" i="1" s="1"/>
  <c r="M396" i="1" s="1"/>
  <c r="M397" i="1" s="1"/>
  <c r="M398" i="1" s="1"/>
  <c r="M399" i="1" s="1"/>
  <c r="M400" i="1" s="1"/>
  <c r="M401" i="1" s="1"/>
  <c r="M402" i="1" s="1"/>
  <c r="M403" i="1" s="1"/>
  <c r="M404" i="1" s="1"/>
  <c r="M405" i="1" s="1"/>
  <c r="M406" i="1" s="1"/>
  <c r="M407" i="1" s="1"/>
  <c r="M408" i="1" s="1"/>
  <c r="M409" i="1" s="1"/>
  <c r="M410" i="1" s="1"/>
  <c r="M411" i="1" s="1"/>
  <c r="M412" i="1" s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M425" i="1" s="1"/>
  <c r="M426" i="1" s="1"/>
  <c r="M427" i="1" s="1"/>
  <c r="M428" i="1" s="1"/>
  <c r="M429" i="1" s="1"/>
  <c r="M430" i="1" s="1"/>
  <c r="M431" i="1" s="1"/>
  <c r="M432" i="1" s="1"/>
  <c r="M433" i="1" s="1"/>
  <c r="M434" i="1" s="1"/>
  <c r="M435" i="1" s="1"/>
  <c r="M436" i="1" s="1"/>
  <c r="M437" i="1" s="1"/>
  <c r="M438" i="1" s="1"/>
  <c r="M439" i="1" s="1"/>
  <c r="M440" i="1" s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M451" i="1" s="1"/>
  <c r="M452" i="1" s="1"/>
  <c r="M453" i="1" s="1"/>
  <c r="M454" i="1" s="1"/>
  <c r="M455" i="1" s="1"/>
  <c r="M456" i="1" s="1"/>
  <c r="M457" i="1" s="1"/>
  <c r="M458" i="1" s="1"/>
  <c r="M459" i="1" s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M471" i="1" s="1"/>
  <c r="M472" i="1" s="1"/>
  <c r="M473" i="1" s="1"/>
  <c r="M474" i="1" s="1"/>
  <c r="M475" i="1" s="1"/>
  <c r="M476" i="1" s="1"/>
  <c r="M477" i="1" s="1"/>
  <c r="M478" i="1" s="1"/>
  <c r="M479" i="1" s="1"/>
  <c r="M480" i="1" s="1"/>
  <c r="M481" i="1" s="1"/>
  <c r="M482" i="1" s="1"/>
  <c r="M483" i="1" s="1"/>
  <c r="M484" i="1" s="1"/>
  <c r="M485" i="1" s="1"/>
  <c r="M486" i="1" s="1"/>
  <c r="M487" i="1" s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M508" i="1" s="1"/>
  <c r="M509" i="1" s="1"/>
  <c r="M510" i="1" s="1"/>
  <c r="M511" i="1" s="1"/>
  <c r="M512" i="1" s="1"/>
  <c r="M513" i="1" s="1"/>
  <c r="M514" i="1" s="1"/>
  <c r="M515" i="1" s="1"/>
  <c r="M516" i="1" s="1"/>
  <c r="M517" i="1" s="1"/>
  <c r="M518" i="1" s="1"/>
  <c r="M519" i="1" s="1"/>
  <c r="M520" i="1" s="1"/>
  <c r="M521" i="1" s="1"/>
  <c r="M522" i="1" s="1"/>
  <c r="M523" i="1" s="1"/>
  <c r="M524" i="1" s="1"/>
  <c r="M525" i="1" s="1"/>
  <c r="M526" i="1" s="1"/>
  <c r="M527" i="1" s="1"/>
  <c r="M528" i="1" s="1"/>
  <c r="M529" i="1" s="1"/>
  <c r="M530" i="1" s="1"/>
  <c r="M531" i="1" s="1"/>
  <c r="M532" i="1" s="1"/>
  <c r="M533" i="1" s="1"/>
  <c r="M534" i="1" s="1"/>
  <c r="M535" i="1" s="1"/>
  <c r="M536" i="1" s="1"/>
  <c r="M537" i="1" s="1"/>
  <c r="M538" i="1" s="1"/>
  <c r="M539" i="1" s="1"/>
  <c r="M540" i="1" s="1"/>
  <c r="M541" i="1" s="1"/>
  <c r="M542" i="1" s="1"/>
  <c r="M543" i="1" s="1"/>
  <c r="M544" i="1" s="1"/>
  <c r="M545" i="1" s="1"/>
  <c r="M546" i="1" s="1"/>
  <c r="M547" i="1" s="1"/>
  <c r="M548" i="1" s="1"/>
  <c r="M549" i="1" s="1"/>
  <c r="M550" i="1" s="1"/>
  <c r="M551" i="1" s="1"/>
  <c r="M552" i="1" s="1"/>
  <c r="M553" i="1" s="1"/>
  <c r="M554" i="1" s="1"/>
  <c r="M555" i="1" s="1"/>
  <c r="M556" i="1" s="1"/>
  <c r="M557" i="1" s="1"/>
  <c r="M558" i="1" s="1"/>
  <c r="M559" i="1" s="1"/>
  <c r="M560" i="1" s="1"/>
  <c r="M561" i="1" s="1"/>
  <c r="M562" i="1" s="1"/>
  <c r="M563" i="1" s="1"/>
  <c r="M564" i="1" s="1"/>
  <c r="M565" i="1" s="1"/>
  <c r="M566" i="1" s="1"/>
  <c r="M567" i="1" s="1"/>
  <c r="M568" i="1" s="1"/>
  <c r="M569" i="1" s="1"/>
  <c r="M570" i="1" s="1"/>
  <c r="M571" i="1" s="1"/>
  <c r="M572" i="1" s="1"/>
  <c r="M573" i="1" s="1"/>
  <c r="M574" i="1" s="1"/>
  <c r="M575" i="1" s="1"/>
  <c r="M576" i="1" s="1"/>
  <c r="M577" i="1" s="1"/>
  <c r="M578" i="1" s="1"/>
  <c r="M579" i="1" s="1"/>
  <c r="M580" i="1" s="1"/>
  <c r="M581" i="1" s="1"/>
  <c r="M582" i="1" s="1"/>
  <c r="M583" i="1" s="1"/>
  <c r="M584" i="1" s="1"/>
  <c r="M585" i="1" s="1"/>
  <c r="M586" i="1" s="1"/>
  <c r="M587" i="1" s="1"/>
  <c r="M588" i="1" s="1"/>
  <c r="M589" i="1" s="1"/>
  <c r="M590" i="1" s="1"/>
  <c r="M591" i="1" s="1"/>
  <c r="M592" i="1" s="1"/>
  <c r="M593" i="1" s="1"/>
  <c r="M594" i="1" s="1"/>
  <c r="M595" i="1" s="1"/>
  <c r="M596" i="1" s="1"/>
  <c r="M597" i="1" s="1"/>
  <c r="M598" i="1" s="1"/>
  <c r="M599" i="1" s="1"/>
  <c r="M600" i="1" s="1"/>
  <c r="M601" i="1" s="1"/>
  <c r="M602" i="1" s="1"/>
  <c r="M603" i="1" s="1"/>
  <c r="M604" i="1" s="1"/>
  <c r="M605" i="1" s="1"/>
  <c r="M606" i="1" s="1"/>
  <c r="M607" i="1" s="1"/>
  <c r="M608" i="1" s="1"/>
  <c r="M609" i="1" s="1"/>
  <c r="M610" i="1" s="1"/>
  <c r="M611" i="1" s="1"/>
  <c r="M612" i="1" s="1"/>
  <c r="M613" i="1" s="1"/>
  <c r="M614" i="1" s="1"/>
  <c r="M615" i="1" s="1"/>
  <c r="M616" i="1" s="1"/>
  <c r="M617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L583" i="1" s="1"/>
  <c r="L584" i="1" s="1"/>
  <c r="L585" i="1" s="1"/>
  <c r="L586" i="1" s="1"/>
  <c r="L587" i="1" s="1"/>
  <c r="L588" i="1" s="1"/>
  <c r="L589" i="1" s="1"/>
  <c r="L590" i="1" s="1"/>
  <c r="L591" i="1" s="1"/>
  <c r="L592" i="1" s="1"/>
  <c r="L593" i="1" s="1"/>
  <c r="L594" i="1" s="1"/>
  <c r="L595" i="1" s="1"/>
  <c r="L596" i="1" s="1"/>
  <c r="L597" i="1" s="1"/>
  <c r="L598" i="1" s="1"/>
  <c r="L599" i="1" s="1"/>
  <c r="L600" i="1" s="1"/>
  <c r="L601" i="1" s="1"/>
  <c r="L602" i="1" s="1"/>
  <c r="L603" i="1" s="1"/>
  <c r="L604" i="1" s="1"/>
  <c r="L605" i="1" s="1"/>
  <c r="L606" i="1" s="1"/>
  <c r="L607" i="1" s="1"/>
  <c r="L608" i="1" s="1"/>
  <c r="L609" i="1" s="1"/>
  <c r="L610" i="1" s="1"/>
  <c r="L611" i="1" s="1"/>
  <c r="L612" i="1" s="1"/>
  <c r="L613" i="1" s="1"/>
  <c r="L614" i="1" s="1"/>
  <c r="L615" i="1" s="1"/>
  <c r="L616" i="1" s="1"/>
  <c r="L617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N253" i="1" s="1"/>
  <c r="N254" i="1" s="1"/>
  <c r="N255" i="1" s="1"/>
  <c r="N256" i="1" s="1"/>
  <c r="N257" i="1" s="1"/>
  <c r="N258" i="1" s="1"/>
  <c r="N259" i="1" s="1"/>
  <c r="N260" i="1" s="1"/>
  <c r="N261" i="1" s="1"/>
  <c r="N262" i="1" s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N274" i="1" s="1"/>
  <c r="N275" i="1" s="1"/>
  <c r="N276" i="1" s="1"/>
  <c r="N277" i="1" s="1"/>
  <c r="N278" i="1" s="1"/>
  <c r="N279" i="1" s="1"/>
  <c r="N280" i="1" s="1"/>
  <c r="N281" i="1" s="1"/>
  <c r="N282" i="1" s="1"/>
  <c r="N283" i="1" s="1"/>
  <c r="N284" i="1" s="1"/>
  <c r="N285" i="1" s="1"/>
  <c r="N286" i="1" s="1"/>
  <c r="N287" i="1" s="1"/>
  <c r="N288" i="1" s="1"/>
  <c r="N289" i="1" s="1"/>
  <c r="N290" i="1" s="1"/>
  <c r="N291" i="1" s="1"/>
  <c r="N292" i="1" s="1"/>
  <c r="N293" i="1" s="1"/>
  <c r="N294" i="1" s="1"/>
  <c r="N295" i="1" s="1"/>
  <c r="N296" i="1" s="1"/>
  <c r="N297" i="1" s="1"/>
  <c r="N298" i="1" s="1"/>
  <c r="N299" i="1" s="1"/>
  <c r="N300" i="1" s="1"/>
  <c r="N301" i="1" s="1"/>
  <c r="N302" i="1" s="1"/>
  <c r="N303" i="1" s="1"/>
  <c r="N304" i="1" s="1"/>
  <c r="N305" i="1" s="1"/>
  <c r="N306" i="1" s="1"/>
  <c r="N307" i="1" s="1"/>
  <c r="N308" i="1" s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324" i="1" s="1"/>
  <c r="N325" i="1" s="1"/>
  <c r="N326" i="1" s="1"/>
  <c r="N327" i="1" s="1"/>
  <c r="N328" i="1" s="1"/>
  <c r="N329" i="1" s="1"/>
  <c r="N330" i="1" s="1"/>
  <c r="N331" i="1" s="1"/>
  <c r="N332" i="1" s="1"/>
  <c r="N333" i="1" s="1"/>
  <c r="N334" i="1" s="1"/>
  <c r="N335" i="1" s="1"/>
  <c r="N336" i="1" s="1"/>
  <c r="N337" i="1" s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48" i="1" s="1"/>
  <c r="N349" i="1" s="1"/>
  <c r="N350" i="1" s="1"/>
  <c r="N351" i="1" s="1"/>
  <c r="N352" i="1" s="1"/>
  <c r="N353" i="1" s="1"/>
  <c r="N354" i="1" s="1"/>
  <c r="N355" i="1" s="1"/>
  <c r="N356" i="1" s="1"/>
  <c r="N357" i="1" s="1"/>
  <c r="N358" i="1" s="1"/>
  <c r="N359" i="1" s="1"/>
  <c r="N360" i="1" s="1"/>
  <c r="N361" i="1" s="1"/>
  <c r="N362" i="1" s="1"/>
  <c r="N363" i="1" s="1"/>
  <c r="N364" i="1" s="1"/>
  <c r="N365" i="1" s="1"/>
  <c r="N366" i="1" s="1"/>
  <c r="N367" i="1" s="1"/>
  <c r="N368" i="1" s="1"/>
  <c r="N369" i="1" s="1"/>
  <c r="N370" i="1" s="1"/>
  <c r="N371" i="1" s="1"/>
  <c r="N372" i="1" s="1"/>
  <c r="N373" i="1" s="1"/>
  <c r="N374" i="1" s="1"/>
  <c r="N375" i="1" s="1"/>
  <c r="N376" i="1" s="1"/>
  <c r="N377" i="1" s="1"/>
  <c r="N378" i="1" s="1"/>
  <c r="N379" i="1" s="1"/>
  <c r="N380" i="1" s="1"/>
  <c r="N381" i="1" s="1"/>
  <c r="N382" i="1" s="1"/>
  <c r="N383" i="1" s="1"/>
  <c r="N384" i="1" s="1"/>
  <c r="N385" i="1" s="1"/>
  <c r="N386" i="1" s="1"/>
  <c r="N387" i="1" s="1"/>
  <c r="N388" i="1" s="1"/>
  <c r="N389" i="1" s="1"/>
  <c r="N390" i="1" s="1"/>
  <c r="N391" i="1" s="1"/>
  <c r="N392" i="1" s="1"/>
  <c r="N393" i="1" s="1"/>
  <c r="N394" i="1" s="1"/>
  <c r="N395" i="1" s="1"/>
  <c r="N396" i="1" s="1"/>
  <c r="N397" i="1" s="1"/>
  <c r="N398" i="1" s="1"/>
  <c r="N399" i="1" s="1"/>
  <c r="N400" i="1" s="1"/>
  <c r="N401" i="1" s="1"/>
  <c r="N402" i="1" s="1"/>
  <c r="N403" i="1" s="1"/>
  <c r="N404" i="1" s="1"/>
  <c r="N405" i="1" s="1"/>
  <c r="N406" i="1" s="1"/>
  <c r="N407" i="1" s="1"/>
  <c r="N408" i="1" s="1"/>
  <c r="N409" i="1" s="1"/>
  <c r="N410" i="1" s="1"/>
  <c r="N411" i="1" s="1"/>
  <c r="N412" i="1" s="1"/>
  <c r="N413" i="1" s="1"/>
  <c r="N414" i="1" s="1"/>
  <c r="N415" i="1" s="1"/>
  <c r="N416" i="1" s="1"/>
  <c r="N417" i="1" s="1"/>
  <c r="N418" i="1" s="1"/>
  <c r="N419" i="1" s="1"/>
  <c r="N420" i="1" s="1"/>
  <c r="N421" i="1" s="1"/>
  <c r="N422" i="1" s="1"/>
  <c r="N423" i="1" s="1"/>
  <c r="N424" i="1" s="1"/>
  <c r="N425" i="1" s="1"/>
  <c r="N426" i="1" s="1"/>
  <c r="N427" i="1" s="1"/>
  <c r="N428" i="1" s="1"/>
  <c r="N429" i="1" s="1"/>
  <c r="N430" i="1" s="1"/>
  <c r="N431" i="1" s="1"/>
  <c r="N432" i="1" s="1"/>
  <c r="N433" i="1" s="1"/>
  <c r="N434" i="1" s="1"/>
  <c r="N435" i="1" s="1"/>
  <c r="N436" i="1" s="1"/>
  <c r="N437" i="1" s="1"/>
  <c r="N438" i="1" s="1"/>
  <c r="N439" i="1" s="1"/>
  <c r="N440" i="1" s="1"/>
  <c r="N441" i="1" s="1"/>
  <c r="N442" i="1" s="1"/>
  <c r="N443" i="1" s="1"/>
  <c r="N444" i="1" s="1"/>
  <c r="N445" i="1" s="1"/>
  <c r="N446" i="1" s="1"/>
  <c r="N447" i="1" s="1"/>
  <c r="N448" i="1" s="1"/>
  <c r="N449" i="1" s="1"/>
  <c r="N450" i="1" s="1"/>
  <c r="N451" i="1" s="1"/>
  <c r="N452" i="1" s="1"/>
  <c r="N453" i="1" s="1"/>
  <c r="N454" i="1" s="1"/>
  <c r="N455" i="1" s="1"/>
  <c r="N456" i="1" s="1"/>
  <c r="N457" i="1" s="1"/>
  <c r="N458" i="1" s="1"/>
  <c r="N459" i="1" s="1"/>
  <c r="N460" i="1" s="1"/>
  <c r="N461" i="1" s="1"/>
  <c r="N462" i="1" s="1"/>
  <c r="N463" i="1" s="1"/>
  <c r="N464" i="1" s="1"/>
  <c r="N465" i="1" s="1"/>
  <c r="N466" i="1" s="1"/>
  <c r="N467" i="1" s="1"/>
  <c r="N468" i="1" s="1"/>
  <c r="N469" i="1" s="1"/>
  <c r="N470" i="1" s="1"/>
  <c r="N471" i="1" s="1"/>
  <c r="N472" i="1" s="1"/>
  <c r="N473" i="1" s="1"/>
  <c r="N474" i="1" s="1"/>
  <c r="N475" i="1" s="1"/>
  <c r="N476" i="1" s="1"/>
  <c r="N477" i="1" s="1"/>
  <c r="N478" i="1" s="1"/>
  <c r="N479" i="1" s="1"/>
  <c r="N480" i="1" s="1"/>
  <c r="N481" i="1" s="1"/>
  <c r="N482" i="1" s="1"/>
  <c r="N483" i="1" s="1"/>
  <c r="N484" i="1" s="1"/>
  <c r="N485" i="1" s="1"/>
  <c r="N486" i="1" s="1"/>
  <c r="N487" i="1" s="1"/>
  <c r="N488" i="1" s="1"/>
  <c r="N489" i="1" s="1"/>
  <c r="N490" i="1" s="1"/>
  <c r="N491" i="1" s="1"/>
  <c r="N492" i="1" s="1"/>
  <c r="N493" i="1" s="1"/>
  <c r="N494" i="1" s="1"/>
  <c r="N495" i="1" s="1"/>
  <c r="N496" i="1" s="1"/>
  <c r="N497" i="1" s="1"/>
  <c r="N498" i="1" s="1"/>
  <c r="N499" i="1" s="1"/>
  <c r="N500" i="1" s="1"/>
  <c r="N501" i="1" s="1"/>
  <c r="N502" i="1" s="1"/>
  <c r="N503" i="1" s="1"/>
  <c r="N504" i="1" s="1"/>
  <c r="N505" i="1" s="1"/>
  <c r="N506" i="1" s="1"/>
  <c r="N507" i="1" s="1"/>
  <c r="N508" i="1" s="1"/>
  <c r="N509" i="1" s="1"/>
  <c r="N510" i="1" s="1"/>
  <c r="N511" i="1" s="1"/>
  <c r="N512" i="1" s="1"/>
  <c r="N513" i="1" s="1"/>
  <c r="N514" i="1" s="1"/>
  <c r="N515" i="1" s="1"/>
  <c r="N516" i="1" s="1"/>
  <c r="N517" i="1" s="1"/>
  <c r="N518" i="1" s="1"/>
  <c r="N519" i="1" s="1"/>
  <c r="N520" i="1" s="1"/>
  <c r="N521" i="1" s="1"/>
  <c r="N522" i="1" s="1"/>
  <c r="N523" i="1" s="1"/>
  <c r="N524" i="1" s="1"/>
  <c r="N525" i="1" s="1"/>
  <c r="N526" i="1" s="1"/>
  <c r="N527" i="1" s="1"/>
  <c r="N528" i="1" s="1"/>
  <c r="N529" i="1" s="1"/>
  <c r="N530" i="1" s="1"/>
  <c r="N531" i="1" s="1"/>
  <c r="N532" i="1" s="1"/>
  <c r="N533" i="1" s="1"/>
  <c r="N534" i="1" s="1"/>
  <c r="N535" i="1" s="1"/>
  <c r="N536" i="1" s="1"/>
  <c r="N537" i="1" s="1"/>
  <c r="N538" i="1" s="1"/>
  <c r="N539" i="1" s="1"/>
  <c r="N540" i="1" s="1"/>
  <c r="N541" i="1" s="1"/>
  <c r="N542" i="1" s="1"/>
  <c r="N543" i="1" s="1"/>
  <c r="N544" i="1" s="1"/>
  <c r="N545" i="1" s="1"/>
  <c r="N546" i="1" s="1"/>
  <c r="N547" i="1" s="1"/>
  <c r="N548" i="1" s="1"/>
  <c r="N549" i="1" s="1"/>
  <c r="N550" i="1" s="1"/>
  <c r="N551" i="1" s="1"/>
  <c r="N552" i="1" s="1"/>
  <c r="N553" i="1" s="1"/>
  <c r="N554" i="1" s="1"/>
  <c r="N555" i="1" s="1"/>
  <c r="N556" i="1" s="1"/>
  <c r="N557" i="1" s="1"/>
  <c r="N558" i="1" s="1"/>
  <c r="N559" i="1" s="1"/>
  <c r="N560" i="1" s="1"/>
  <c r="N561" i="1" s="1"/>
  <c r="N562" i="1" s="1"/>
  <c r="N563" i="1" s="1"/>
  <c r="N564" i="1" s="1"/>
  <c r="N565" i="1" s="1"/>
  <c r="N566" i="1" s="1"/>
  <c r="N567" i="1" s="1"/>
  <c r="N568" i="1" s="1"/>
  <c r="N569" i="1" s="1"/>
  <c r="N570" i="1" s="1"/>
  <c r="N571" i="1" s="1"/>
  <c r="N572" i="1" s="1"/>
  <c r="N573" i="1" s="1"/>
  <c r="N574" i="1" s="1"/>
  <c r="N575" i="1" s="1"/>
  <c r="N576" i="1" s="1"/>
  <c r="N577" i="1" s="1"/>
  <c r="N578" i="1" s="1"/>
  <c r="N579" i="1" s="1"/>
  <c r="N580" i="1" s="1"/>
  <c r="N581" i="1" s="1"/>
  <c r="N582" i="1" s="1"/>
  <c r="N583" i="1" s="1"/>
  <c r="N584" i="1" s="1"/>
  <c r="N585" i="1" s="1"/>
  <c r="N586" i="1" s="1"/>
  <c r="N587" i="1" s="1"/>
  <c r="N588" i="1" s="1"/>
  <c r="N589" i="1" s="1"/>
  <c r="N590" i="1" s="1"/>
  <c r="N591" i="1" s="1"/>
  <c r="N592" i="1" s="1"/>
  <c r="N593" i="1" s="1"/>
  <c r="N594" i="1" s="1"/>
  <c r="N595" i="1" s="1"/>
  <c r="N596" i="1" s="1"/>
  <c r="N597" i="1" s="1"/>
  <c r="N598" i="1" s="1"/>
  <c r="N599" i="1" s="1"/>
  <c r="N600" i="1" s="1"/>
  <c r="N601" i="1" s="1"/>
  <c r="N602" i="1" s="1"/>
  <c r="N603" i="1" s="1"/>
  <c r="N604" i="1" s="1"/>
  <c r="N605" i="1" s="1"/>
  <c r="N606" i="1" s="1"/>
  <c r="N607" i="1" s="1"/>
  <c r="N608" i="1" s="1"/>
  <c r="N609" i="1" s="1"/>
  <c r="N610" i="1" s="1"/>
  <c r="N611" i="1" s="1"/>
  <c r="N612" i="1" s="1"/>
  <c r="N613" i="1" s="1"/>
  <c r="N614" i="1" s="1"/>
  <c r="N615" i="1" s="1"/>
  <c r="N616" i="1" s="1"/>
  <c r="N617" i="1" s="1"/>
  <c r="B45" i="11" l="1"/>
  <c r="F21" i="7"/>
  <c r="F22" i="7"/>
  <c r="F23" i="7"/>
  <c r="F24" i="7"/>
  <c r="F25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116" i="2" l="1"/>
  <c r="E112" i="2"/>
  <c r="C68" i="6" s="1"/>
  <c r="E107" i="2"/>
  <c r="C63" i="6" s="1"/>
  <c r="E103" i="2"/>
  <c r="C59" i="6" s="1"/>
  <c r="E99" i="2"/>
  <c r="C55" i="6" s="1"/>
  <c r="E119" i="2"/>
  <c r="E117" i="2"/>
  <c r="E115" i="2"/>
  <c r="C71" i="6" s="1"/>
  <c r="E113" i="2"/>
  <c r="C69" i="6" s="1"/>
  <c r="E111" i="2"/>
  <c r="C67" i="6" s="1"/>
  <c r="E108" i="2"/>
  <c r="C64" i="6" s="1"/>
  <c r="E106" i="2"/>
  <c r="E104" i="2"/>
  <c r="C60" i="6" s="1"/>
  <c r="E102" i="2"/>
  <c r="C58" i="6" s="1"/>
  <c r="E100" i="2"/>
  <c r="C56" i="6" s="1"/>
  <c r="E96" i="2"/>
  <c r="C52" i="6" s="1"/>
  <c r="E92" i="2"/>
  <c r="C48" i="6" s="1"/>
  <c r="E90" i="2"/>
  <c r="C46" i="6" s="1"/>
  <c r="E87" i="2"/>
  <c r="C43" i="6" s="1"/>
  <c r="E84" i="2"/>
  <c r="C40" i="6" s="1"/>
  <c r="E82" i="2"/>
  <c r="C38" i="6" s="1"/>
  <c r="E80" i="2"/>
  <c r="C36" i="6" s="1"/>
  <c r="E76" i="2"/>
  <c r="C32" i="6" s="1"/>
  <c r="E74" i="2"/>
  <c r="C30" i="6" s="1"/>
  <c r="E72" i="2"/>
  <c r="C28" i="6" s="1"/>
  <c r="E70" i="2"/>
  <c r="C26" i="6" s="1"/>
  <c r="E68" i="2"/>
  <c r="C24" i="6" s="1"/>
  <c r="E66" i="2"/>
  <c r="C22" i="6" s="1"/>
  <c r="E64" i="2"/>
  <c r="C20" i="6" s="1"/>
  <c r="E62" i="2"/>
  <c r="C18" i="6" s="1"/>
  <c r="E60" i="2"/>
  <c r="C16" i="6" s="1"/>
  <c r="E58" i="2"/>
  <c r="C14" i="6" s="1"/>
  <c r="E51" i="2"/>
  <c r="C7" i="6" s="1"/>
  <c r="E48" i="2"/>
  <c r="E46" i="2"/>
  <c r="E44" i="2"/>
  <c r="E41" i="2"/>
  <c r="E39" i="2"/>
  <c r="E37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6" i="2"/>
  <c r="E4" i="2"/>
  <c r="E118" i="2"/>
  <c r="E114" i="2"/>
  <c r="C70" i="6" s="1"/>
  <c r="E110" i="2"/>
  <c r="C66" i="6" s="1"/>
  <c r="E105" i="2"/>
  <c r="C61" i="6" s="1"/>
  <c r="E101" i="2"/>
  <c r="C57" i="6" s="1"/>
  <c r="E95" i="2"/>
  <c r="C51" i="6" s="1"/>
  <c r="E91" i="2"/>
  <c r="C47" i="6" s="1"/>
  <c r="E88" i="2"/>
  <c r="C44" i="6" s="1"/>
  <c r="E85" i="2"/>
  <c r="C41" i="6" s="1"/>
  <c r="E83" i="2"/>
  <c r="C39" i="6" s="1"/>
  <c r="E81" i="2"/>
  <c r="C37" i="6" s="1"/>
  <c r="E79" i="2"/>
  <c r="C35" i="6" s="1"/>
  <c r="E77" i="2"/>
  <c r="C33" i="6" s="1"/>
  <c r="E75" i="2"/>
  <c r="C31" i="6" s="1"/>
  <c r="E73" i="2"/>
  <c r="C29" i="6" s="1"/>
  <c r="E71" i="2"/>
  <c r="C27" i="6" s="1"/>
  <c r="E69" i="2"/>
  <c r="C25" i="6" s="1"/>
  <c r="E67" i="2"/>
  <c r="C23" i="6" s="1"/>
  <c r="E65" i="2"/>
  <c r="C21" i="6" s="1"/>
  <c r="E63" i="2"/>
  <c r="C19" i="6" s="1"/>
  <c r="E61" i="2"/>
  <c r="C17" i="6" s="1"/>
  <c r="E59" i="2"/>
  <c r="C15" i="6" s="1"/>
  <c r="E57" i="2"/>
  <c r="C13" i="6" s="1"/>
  <c r="E54" i="2"/>
  <c r="C10" i="6" s="1"/>
  <c r="E47" i="2"/>
  <c r="E45" i="2"/>
  <c r="E42" i="2"/>
  <c r="E40" i="2"/>
  <c r="E38" i="2"/>
  <c r="E36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C62" i="6"/>
  <c r="F27" i="7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G16" i="7"/>
  <c r="G15" i="7"/>
  <c r="E9" i="10"/>
  <c r="E7" i="10"/>
  <c r="E8" i="10"/>
  <c r="E16" i="8" l="1"/>
  <c r="F16" i="8"/>
  <c r="F20" i="8"/>
  <c r="E20" i="8"/>
  <c r="F24" i="8"/>
  <c r="E24" i="8"/>
  <c r="F28" i="8"/>
  <c r="E28" i="8"/>
  <c r="F32" i="8"/>
  <c r="E32" i="8"/>
  <c r="F19" i="8"/>
  <c r="E19" i="8"/>
  <c r="F23" i="8"/>
  <c r="E23" i="8"/>
  <c r="F27" i="8"/>
  <c r="E27" i="8"/>
  <c r="F31" i="8"/>
  <c r="E31" i="8"/>
  <c r="F18" i="8"/>
  <c r="E18" i="8"/>
  <c r="E22" i="8"/>
  <c r="F22" i="8"/>
  <c r="E26" i="8"/>
  <c r="F26" i="8"/>
  <c r="F30" i="8"/>
  <c r="E30" i="8"/>
  <c r="F17" i="8"/>
  <c r="E17" i="8"/>
  <c r="F29" i="8"/>
  <c r="E29" i="8"/>
  <c r="E2" i="2"/>
  <c r="G24" i="7"/>
  <c r="E109" i="2" l="1"/>
  <c r="E56" i="2"/>
  <c r="C65" i="6" l="1"/>
  <c r="E50" i="2"/>
  <c r="E52" i="2" l="1"/>
  <c r="C6" i="6"/>
  <c r="C8" i="6"/>
  <c r="C6" i="10"/>
  <c r="E6" i="10" s="1"/>
  <c r="C5" i="10"/>
  <c r="E5" i="10" s="1"/>
  <c r="E94" i="2"/>
  <c r="E93" i="2"/>
  <c r="E86" i="2"/>
  <c r="E98" i="2"/>
  <c r="C54" i="6" l="1"/>
  <c r="C42" i="6"/>
  <c r="C49" i="6"/>
  <c r="C50" i="6"/>
  <c r="E55" i="2"/>
  <c r="E53" i="2"/>
  <c r="C12" i="6"/>
  <c r="E43" i="2"/>
  <c r="D23" i="7" s="1"/>
  <c r="E35" i="2"/>
  <c r="C4" i="10"/>
  <c r="E4" i="10" s="1"/>
  <c r="E33" i="10" s="1"/>
  <c r="E89" i="2"/>
  <c r="E49" i="2" l="1"/>
  <c r="C5" i="6" s="1"/>
  <c r="E97" i="2"/>
  <c r="C53" i="6" s="1"/>
  <c r="E8" i="2"/>
  <c r="C45" i="6"/>
  <c r="C11" i="6"/>
  <c r="C9" i="6"/>
  <c r="A11" i="8" l="1"/>
  <c r="A10" i="8"/>
  <c r="A12" i="8"/>
  <c r="E416" i="1" l="1"/>
  <c r="C4" i="8"/>
  <c r="A5" i="8" l="1"/>
  <c r="E415" i="1" l="1"/>
  <c r="E414" i="1"/>
  <c r="C72" i="6" l="1"/>
  <c r="G23" i="7" l="1"/>
  <c r="D25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N126" i="2"/>
  <c r="M126" i="2"/>
  <c r="L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G126" i="2"/>
  <c r="I126" i="2"/>
  <c r="K126" i="2"/>
  <c r="O126" i="2"/>
  <c r="F126" i="2"/>
  <c r="H126" i="2"/>
  <c r="J126" i="2"/>
  <c r="P126" i="2"/>
  <c r="Q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E10" i="7"/>
  <c r="E48" i="1"/>
  <c r="E64" i="1"/>
  <c r="E78" i="2" l="1"/>
  <c r="C34" i="6" s="1"/>
  <c r="G5" i="7"/>
  <c r="G10" i="7" s="1"/>
  <c r="F35" i="6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C73" i="6" l="1"/>
  <c r="F34" i="6"/>
  <c r="F73" i="6" s="1"/>
  <c r="D27" i="7" s="1"/>
  <c r="G27" i="7" s="1"/>
  <c r="E245" i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E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G22" i="7" l="1"/>
  <c r="G25" i="7" s="1"/>
  <c r="G17" i="7"/>
  <c r="G18" i="7" s="1"/>
  <c r="H18" i="7" s="1"/>
  <c r="D18" i="7"/>
  <c r="H27" i="7" l="1"/>
</calcChain>
</file>

<file path=xl/sharedStrings.xml><?xml version="1.0" encoding="utf-8"?>
<sst xmlns="http://schemas.openxmlformats.org/spreadsheetml/2006/main" count="280" uniqueCount="134">
  <si>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</si>
  <si>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</si>
  <si>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</si>
  <si>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</si>
  <si>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</si>
  <si>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</si>
  <si>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</si>
  <si>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</si>
  <si>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</si>
  <si>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</si>
  <si>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</si>
  <si>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</si>
  <si>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</si>
  <si>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</si>
  <si>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</si>
  <si>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</si>
  <si>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</si>
  <si>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</si>
  <si>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</si>
  <si>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</si>
  <si>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</si>
  <si>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</si>
  <si>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Totals</t>
  </si>
  <si>
    <t>April</t>
  </si>
  <si>
    <t>May</t>
  </si>
  <si>
    <t>Journal</t>
  </si>
  <si>
    <t>Dr</t>
  </si>
  <si>
    <t>Cr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</si>
  <si>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</si>
  <si>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</si>
  <si>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</si>
  <si>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</si>
  <si>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</si>
  <si>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</si>
  <si>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</si>
  <si>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</si>
  <si>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</si>
  <si>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</si>
  <si>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</si>
  <si>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</si>
  <si>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</si>
  <si>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</si>
  <si>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</si>
  <si>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</si>
  <si>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</si>
  <si>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</si>
  <si>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</si>
  <si>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</si>
  <si>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</si>
  <si>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</si>
  <si>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</si>
  <si>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</si>
  <si>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</si>
  <si>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</si>
  <si>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</si>
  <si>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</si>
  <si>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</si>
  <si>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</si>
  <si>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</si>
  <si>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</si>
  <si>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</si>
  <si>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</si>
  <si>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</si>
  <si>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</si>
  <si>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</si>
  <si>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</si>
  <si>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</si>
  <si>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</si>
  <si>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</si>
  <si>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</si>
  <si>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</si>
  <si>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</si>
  <si>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General</t>
  </si>
  <si>
    <t>Membership</t>
  </si>
  <si>
    <t>Accounts Receivable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</si>
  <si>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</si>
  <si>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</si>
  <si>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</si>
  <si>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</si>
  <si>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</si>
  <si>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</si>
  <si>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</si>
  <si>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</si>
  <si>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</si>
  <si>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</si>
  <si>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</si>
  <si>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</si>
  <si>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</si>
  <si>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</si>
  <si>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</si>
  <si>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</si>
  <si>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Cheque Account</t>
  </si>
  <si>
    <t>Savings Account</t>
  </si>
  <si>
    <t>Grants/Contracts</t>
  </si>
  <si>
    <t>Accounts Receivable/Unbanked Income</t>
  </si>
  <si>
    <t>Accounts Payable/Unbanked Expenses</t>
  </si>
  <si>
    <t>Accounts Payable</t>
  </si>
  <si>
    <t>Amount1</t>
  </si>
  <si>
    <t>P1 Account</t>
  </si>
  <si>
    <t>P2 Account</t>
  </si>
  <si>
    <t>S (avings) Account</t>
  </si>
  <si>
    <r>
      <rPr>
        <sz val="10"/>
        <color theme="0"/>
        <rFont val="Arial"/>
        <family val="2"/>
      </rPr>
      <t>C</t>
    </r>
    <r>
      <rPr>
        <b/>
        <sz val="10"/>
        <color theme="0"/>
        <rFont val="Arial"/>
        <family val="2"/>
      </rPr>
      <t xml:space="preserve"> (heque) Account</t>
    </r>
  </si>
  <si>
    <t>P1 (Project 1) Account</t>
  </si>
  <si>
    <t>P2 (Project 2)Account</t>
  </si>
  <si>
    <t xml:space="preserve">Banked? </t>
  </si>
  <si>
    <t>c</t>
  </si>
  <si>
    <t>cheque</t>
  </si>
  <si>
    <t>p1</t>
  </si>
  <si>
    <t>project 1</t>
  </si>
  <si>
    <t>p2</t>
  </si>
  <si>
    <t>project 2</t>
  </si>
  <si>
    <t>s</t>
  </si>
  <si>
    <t>savings</t>
  </si>
  <si>
    <t>Opening Balances</t>
  </si>
  <si>
    <t>Amount inc GST</t>
  </si>
  <si>
    <t>GST?</t>
  </si>
  <si>
    <t>GST</t>
  </si>
  <si>
    <t>Amount ex GST</t>
  </si>
  <si>
    <t>GST Returns</t>
  </si>
  <si>
    <t>July/August 2012</t>
  </si>
  <si>
    <t>GST on Income</t>
  </si>
  <si>
    <t>GST on Expenses</t>
  </si>
  <si>
    <t>GST Balance</t>
  </si>
  <si>
    <t>September/October 2012</t>
  </si>
  <si>
    <t>November/December 2012</t>
  </si>
  <si>
    <t>January/February 2013</t>
  </si>
  <si>
    <t>March/April 2013</t>
  </si>
  <si>
    <t>May/June 2013</t>
  </si>
  <si>
    <t>Totals:</t>
  </si>
  <si>
    <t>Bimonthly</t>
  </si>
  <si>
    <t>OR</t>
  </si>
  <si>
    <t>6-Monthly</t>
  </si>
  <si>
    <t>July-December 2012</t>
  </si>
  <si>
    <t>January-June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</si>
</sst>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  <numFmt numFmtId="166" formatCode="dd/mm/yy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165" fontId="5" fillId="9" borderId="5" xfId="0" applyNumberFormat="1" applyFont="1" applyFill="1" applyBorder="1" applyAlignment="1" applyProtection="1">
      <alignment wrapText="1"/>
      <protection locked="0"/>
    </xf>
    <xf numFmtId="0" fontId="5" fillId="9" borderId="6" xfId="0" applyFont="1" applyFill="1" applyBorder="1" applyProtection="1">
      <protection locked="0"/>
    </xf>
    <xf numFmtId="1" fontId="5" fillId="9" borderId="6" xfId="0" applyNumberFormat="1" applyFont="1" applyFill="1" applyBorder="1" applyProtection="1">
      <protection locked="0"/>
    </xf>
    <xf numFmtId="0" fontId="5" fillId="9" borderId="6" xfId="0" applyFont="1" applyFill="1" applyBorder="1" applyAlignment="1">
      <alignment wrapText="1"/>
    </xf>
    <xf numFmtId="44" fontId="5" fillId="9" borderId="6" xfId="1" applyNumberFormat="1" applyFont="1" applyFill="1" applyBorder="1" applyProtection="1">
      <protection locked="0"/>
    </xf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44" fontId="4" fillId="10" borderId="3" xfId="1" applyNumberFormat="1" applyFont="1" applyFill="1" applyBorder="1" applyProtection="1">
      <protection locked="0"/>
    </xf>
    <xf numFmtId="44" fontId="4" fillId="10" borderId="9" xfId="1" applyNumberFormat="1" applyFont="1" applyFill="1" applyBorder="1" applyProtection="1">
      <protection locked="0"/>
    </xf>
    <xf numFmtId="166" fontId="4" fillId="10" borderId="8" xfId="0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0" fontId="6" fillId="10" borderId="3" xfId="0" applyNumberFormat="1" applyFont="1" applyFill="1" applyBorder="1" applyAlignment="1">
      <alignment wrapText="1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1" fontId="6" fillId="10" borderId="3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0" fontId="6" fillId="10" borderId="3" xfId="0" applyFont="1" applyFill="1" applyBorder="1" applyAlignment="1">
      <alignment wrapText="1"/>
    </xf>
    <xf numFmtId="0" fontId="6" fillId="10" borderId="3" xfId="0" applyNumberFormat="1" applyFont="1" applyFill="1" applyBorder="1" applyProtection="1">
      <protection locked="0"/>
    </xf>
    <xf numFmtId="0" fontId="4" fillId="10" borderId="3" xfId="1" applyNumberFormat="1" applyFont="1" applyFill="1" applyBorder="1" applyAlignment="1" applyProtection="1">
      <protection locked="0"/>
    </xf>
    <xf numFmtId="14" fontId="6" fillId="10" borderId="3" xfId="0" applyNumberFormat="1" applyFont="1" applyFill="1" applyBorder="1" applyProtection="1">
      <protection locked="0"/>
    </xf>
    <xf numFmtId="0" fontId="4" fillId="10" borderId="10" xfId="0" applyNumberFormat="1" applyFont="1" applyFill="1" applyBorder="1" applyProtection="1">
      <protection locked="0"/>
    </xf>
    <xf numFmtId="0" fontId="4" fillId="10" borderId="10" xfId="0" applyFont="1" applyFill="1" applyBorder="1" applyProtection="1">
      <protection locked="0"/>
    </xf>
    <xf numFmtId="1" fontId="4" fillId="10" borderId="10" xfId="0" applyNumberFormat="1" applyFont="1" applyFill="1" applyBorder="1" applyProtection="1">
      <protection locked="0"/>
    </xf>
    <xf numFmtId="0" fontId="4" fillId="10" borderId="10" xfId="0" applyNumberFormat="1" applyFont="1" applyFill="1" applyBorder="1" applyAlignment="1">
      <alignment wrapText="1"/>
    </xf>
    <xf numFmtId="165" fontId="4" fillId="10" borderId="8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2" fillId="0" borderId="0" xfId="0" applyFont="1"/>
    <xf numFmtId="44" fontId="1" fillId="11" borderId="0" xfId="1" applyFill="1"/>
    <xf numFmtId="44" fontId="5" fillId="12" borderId="6" xfId="1" applyNumberFormat="1" applyFont="1" applyFill="1" applyBorder="1" applyProtection="1">
      <protection locked="0"/>
    </xf>
    <xf numFmtId="44" fontId="5" fillId="12" borderId="6" xfId="1" applyNumberFormat="1" applyFont="1" applyFill="1" applyBorder="1"/>
    <xf numFmtId="44" fontId="4" fillId="12" borderId="7" xfId="1" applyNumberFormat="1" applyFont="1" applyFill="1" applyBorder="1" applyProtection="1">
      <protection locked="0"/>
    </xf>
    <xf numFmtId="44" fontId="4" fillId="12" borderId="9" xfId="1" applyNumberFormat="1" applyFont="1" applyFill="1" applyBorder="1" applyProtection="1">
      <protection locked="0"/>
    </xf>
    <xf numFmtId="44" fontId="4" fillId="12" borderId="4" xfId="1" applyNumberFormat="1" applyFont="1" applyFill="1" applyBorder="1" applyProtection="1">
      <protection locked="0"/>
    </xf>
    <xf numFmtId="0" fontId="0" fillId="11" borderId="0" xfId="0" applyFill="1" applyProtection="1">
      <protection locked="0"/>
    </xf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  <xf numFmtId="44" fontId="5" fillId="9" borderId="6" xfId="1" applyNumberFormat="1" applyFont="1" applyFill="1" applyBorder="1" applyAlignment="1" applyProtection="1">
      <alignment horizontal="center"/>
      <protection locked="0"/>
    </xf>
    <xf numFmtId="44" fontId="4" fillId="10" borderId="3" xfId="1" applyNumberFormat="1" applyFont="1" applyFill="1" applyBorder="1" applyAlignment="1" applyProtection="1">
      <alignment horizontal="center"/>
      <protection locked="0"/>
    </xf>
    <xf numFmtId="44" fontId="6" fillId="10" borderId="3" xfId="1" applyNumberFormat="1" applyFont="1" applyFill="1" applyBorder="1" applyAlignment="1" applyProtection="1">
      <alignment horizontal="center"/>
      <protection locked="0"/>
    </xf>
    <xf numFmtId="44" fontId="7" fillId="10" borderId="3" xfId="1" applyFont="1" applyFill="1" applyBorder="1" applyAlignment="1" applyProtection="1">
      <alignment horizontal="center" vertical="center" wrapText="1"/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  <protection locked="0"/>
    </xf>
    <xf numFmtId="44" fontId="4" fillId="10" borderId="10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44" fontId="5" fillId="9" borderId="7" xfId="1" applyNumberFormat="1" applyFont="1" applyFill="1" applyBorder="1" applyProtection="1"/>
    <xf numFmtId="44" fontId="4" fillId="10" borderId="9" xfId="1" applyNumberFormat="1" applyFont="1" applyFill="1" applyBorder="1" applyProtection="1"/>
    <xf numFmtId="44" fontId="4" fillId="10" borderId="9" xfId="0" applyNumberFormat="1" applyFont="1" applyFill="1" applyBorder="1" applyProtection="1"/>
    <xf numFmtId="44" fontId="6" fillId="10" borderId="9" xfId="0" applyNumberFormat="1" applyFont="1" applyFill="1" applyBorder="1" applyProtection="1"/>
    <xf numFmtId="44" fontId="4" fillId="10" borderId="4" xfId="0" applyNumberFormat="1" applyFont="1" applyFill="1" applyBorder="1" applyProtection="1"/>
    <xf numFmtId="44" fontId="1" fillId="0" borderId="0" xfId="1" applyFont="1" applyProtection="1">
      <protection locked="0"/>
    </xf>
    <xf numFmtId="0" fontId="0" fillId="0" borderId="0" xfId="0" applyFont="1"/>
    <xf numFmtId="14" fontId="0" fillId="0" borderId="2" xfId="0" applyNumberFormat="1" applyBorder="1" applyProtection="1">
      <protection locked="0"/>
    </xf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R617" headerRowDxfId="40" dataDxfId="38" totalsRowDxfId="36" headerRowBorderDxfId="39" tableBorderDxfId="37" headerRowCellStyle="Currency">
  <autoFilter ref="A1:R617"/>
  <sortState ref="A2:N617">
    <sortCondition ref="A1:A617"/>
  </sortState>
  <tableColumns count="18">
    <tableColumn id="1" name="Date" totalsRowLabel="Total" dataDxfId="35" totalsRowDxfId="34"/>
    <tableColumn id="2" name="Details" dataDxfId="33" totalsRowDxfId="32"/>
    <tableColumn id="3" name="Ref" dataDxfId="31" totalsRowDxfId="30"/>
    <tableColumn id="4" name="Account #" dataDxfId="29" totalsRowDxfId="28"/>
    <tableColumn id="5" name="Account Name" dataDxfId="27" totalsRowDxfId="26">
      <calculatedColumnFormula>LOOKUP(D2,Accounts!A:A,Accounts!B:B)</calculatedColumnFormula>
    </tableColumn>
    <tableColumn id="16" name="GST?" dataDxfId="25" totalsRowDxfId="24">
      <calculatedColumnFormula>LOOKUP(Table1[[#This Row],[Account '#]],Accounts!A:A,Accounts!D:D)</calculatedColumnFormula>
    </tableColumn>
    <tableColumn id="18" name="Amount inc GST" dataDxfId="23" totalsRowDxfId="22" dataCellStyle="Currency">
      <calculatedColumnFormula>#REF!-#REF!</calculatedColumnFormula>
    </tableColumn>
    <tableColumn id="15" name="GST" dataDxfId="21" totalsRowDxfId="20" dataCellStyle="Currency">
      <calculatedColumnFormula>IF(Table1[[#This Row],[GST?]],Table1[[#This Row],[Amount inc GST]]-(Table1[[#This Row],[Amount inc GST]]/1.15),Table1[[#This Row],[Amount inc GST]])</calculatedColumnFormula>
    </tableColumn>
    <tableColumn id="17" name="Amount ex GST" dataDxfId="19" totalsRowDxfId="18" dataCellStyle="Currency">
      <calculatedColumnFormula>Table1[[#This Row],[Amount inc GST]]-Table1[[#This Row],[GST]]</calculatedColumnFormula>
    </tableColumn>
    <tableColumn id="10" name="Banked? " dataDxfId="17" totalsRowDxfId="16"/>
    <tableColumn id="9" name="C (heque) Account" dataDxfId="15" totalsRowDxfId="14">
      <calculatedColumnFormula>IF(J2="c",K1+Table1[[#This Row],[Amount inc GST]],K1)</calculatedColumnFormula>
    </tableColumn>
    <tableColumn id="8" name="P1 (Project 1) Account" dataDxfId="13" totalsRowDxfId="12">
      <calculatedColumnFormula>IF(J2="p1",L1+Table1[Amount inc GST],L1)</calculatedColumnFormula>
    </tableColumn>
    <tableColumn id="7" name="P2 (Project 2)Account" dataDxfId="11" totalsRowDxfId="10">
      <calculatedColumnFormula>IF(J2="p2",M1+Table1[Amount inc GST],M1)</calculatedColumnFormula>
    </tableColumn>
    <tableColumn id="11" name="S (avings) Account" dataDxfId="9" totalsRowDxfId="8" dataCellStyle="Currency">
      <calculatedColumnFormula>IF(J2="s",N1+Table1[[#This Row],[Amount inc GST]],N1)</calculatedColumnFormula>
    </tableColumn>
    <tableColumn id="6" name="Grant 1" dataDxfId="7" totalsRowDxfId="6" dataCellStyle="Currency"/>
    <tableColumn id="12" name="Amount1" dataDxfId="1" totalsRowDxfId="5" dataCellStyle="Currency">
      <calculatedColumnFormula>Table1[[#This Row],[Amount ex GST]]</calculatedColumnFormula>
    </tableColumn>
    <tableColumn id="13" name="Grant 2" dataDxfId="4" totalsRowDxfId="3" dataCellStyle="Currency"/>
    <tableColumn id="14" name="Amount2" dataDxfId="0" totalsRowDxfId="2" dataCellStyle="Currency">
      <calculatedColumnFormula>Table1[[#This Row],[Amount ex GST]]-Table1[[#This Row],[Amount1]]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79998168889431442"/>
  </sheetPr>
  <dimension ref="A1:BU1867"/>
  <sheetViews>
    <sheetView tabSelected="1" zoomScaleNormal="100" workbookViewId="0">
      <selection activeCell="G2" sqref="G2"/>
    </sheetView>
  </sheetViews>
  <sheetFormatPr defaultColWidth="11.5703125" defaultRowHeight="12.75" x14ac:dyDescent="0.2"/>
  <cols>
    <col min="1" max="1" width="11.140625" style="73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10.42578125" style="6" customWidth="1"/>
    <col min="7" max="7" width="24.42578125" style="150" customWidth="1"/>
    <col min="8" max="9" width="14.5703125" style="150" customWidth="1"/>
    <col min="10" max="10" width="10.28515625" style="41" customWidth="1"/>
    <col min="11" max="11" width="18.140625" style="41" customWidth="1"/>
    <col min="12" max="13" width="16" style="41" customWidth="1"/>
    <col min="14" max="14" width="18" style="41" customWidth="1"/>
    <col min="15" max="15" width="12.85546875" style="131" customWidth="1"/>
    <col min="16" max="16" width="11.5703125" style="131"/>
    <col min="17" max="17" width="16.28515625" style="131" customWidth="1"/>
    <col min="18" max="18" width="21.5703125" style="121" customWidth="1"/>
  </cols>
  <sheetData>
    <row r="1" spans="1:18" s="5" customFormat="1" x14ac:dyDescent="0.2">
      <c r="A1" s="88" t="s">
        <v>0</v>
      </c>
      <c r="B1" s="89" t="s">
        <v>19</v>
      </c>
      <c r="C1" s="89" t="s">
        <v>20</v>
      </c>
      <c r="D1" s="90" t="s">
        <v>21</v>
      </c>
      <c r="E1" s="91" t="s">
        <v>1</v>
      </c>
      <c r="F1" s="91" t="s">
        <v>115</v>
      </c>
      <c r="G1" s="143" t="s">
        <v>114</v>
      </c>
      <c r="H1" s="143" t="s">
        <v>116</v>
      </c>
      <c r="I1" s="143" t="s">
        <v>117</v>
      </c>
      <c r="J1" s="92" t="s">
        <v>104</v>
      </c>
      <c r="K1" s="151" t="s">
        <v>101</v>
      </c>
      <c r="L1" s="151" t="s">
        <v>102</v>
      </c>
      <c r="M1" s="151" t="s">
        <v>103</v>
      </c>
      <c r="N1" s="151" t="s">
        <v>100</v>
      </c>
      <c r="O1" s="126" t="s">
        <v>80</v>
      </c>
      <c r="P1" s="126" t="s">
        <v>97</v>
      </c>
      <c r="Q1" s="126" t="s">
        <v>81</v>
      </c>
      <c r="R1" s="127" t="s">
        <v>82</v>
      </c>
    </row>
    <row r="2" spans="1:18" x14ac:dyDescent="0.2">
      <c r="A2" s="120">
        <v>41091</v>
      </c>
      <c r="B2" s="93" t="s">
        <v>113</v>
      </c>
      <c r="C2" s="94"/>
      <c r="D2" s="95"/>
      <c r="E2" s="96"/>
      <c r="F2" s="96"/>
      <c r="G2" s="144"/>
      <c r="H2" s="144"/>
      <c r="I2" s="144"/>
      <c r="J2" s="97"/>
      <c r="K2" s="98"/>
      <c r="L2" s="98"/>
      <c r="M2" s="98"/>
      <c r="N2" s="98"/>
      <c r="O2" s="128"/>
      <c r="P2" s="128">
        <f>Table1[[#This Row],[Amount ex GST]]</f>
        <v>0</v>
      </c>
      <c r="Q2" s="128"/>
      <c r="R2" s="128">
        <f>Table1[[#This Row],[Amount ex GST]]-Table1[[#This Row],[Amount1]]</f>
        <v>0</v>
      </c>
    </row>
    <row r="3" spans="1:18" x14ac:dyDescent="0.2">
      <c r="A3" s="99"/>
      <c r="B3" s="93"/>
      <c r="C3" s="94"/>
      <c r="D3" s="95"/>
      <c r="E3" s="100" t="e">
        <f>LOOKUP(D3,Accounts!A:A,Accounts!B:B)</f>
        <v>#N/A</v>
      </c>
      <c r="F3" s="100" t="e">
        <f>LOOKUP(Table1[[#This Row],[Account '#]],Accounts!A:A,Accounts!D:D)</f>
        <v>#N/A</v>
      </c>
      <c r="G3" s="144"/>
      <c r="H3" s="144" t="e">
        <f>IF(Table1[[#This Row],[GST?]],Table1[[#This Row],[Amount inc GST]]-(Table1[[#This Row],[Amount inc GST]]/1.15),0)</f>
        <v>#N/A</v>
      </c>
      <c r="I3" s="144" t="e">
        <f>Table1[[#This Row],[Amount inc GST]]-Table1[[#This Row],[GST]]</f>
        <v>#N/A</v>
      </c>
      <c r="J3" s="97"/>
      <c r="K3" s="152">
        <f>IF(J3="c",K2+Table1[[#This Row],[Amount inc GST]],K2)</f>
        <v>0</v>
      </c>
      <c r="L3" s="152">
        <f>IF(J3="p1",L2+Table1[Amount inc GST],L2)</f>
        <v>0</v>
      </c>
      <c r="M3" s="152">
        <f>IF(J3="p2",M2+Table1[Amount inc GST],M2)</f>
        <v>0</v>
      </c>
      <c r="N3" s="152">
        <f>IF(J3="s",N2+Table1[[#This Row],[Amount inc GST]],N2)</f>
        <v>0</v>
      </c>
      <c r="O3" s="129"/>
      <c r="P3" s="128" t="e">
        <f>Table1[[#This Row],[Amount ex GST]]</f>
        <v>#N/A</v>
      </c>
      <c r="Q3" s="129"/>
      <c r="R3" s="128" t="e">
        <f>Table1[[#This Row],[Amount ex GST]]-Table1[[#This Row],[Amount1]]</f>
        <v>#N/A</v>
      </c>
    </row>
    <row r="4" spans="1:18" x14ac:dyDescent="0.2">
      <c r="A4" s="99"/>
      <c r="B4" s="93"/>
      <c r="C4" s="94"/>
      <c r="D4" s="95"/>
      <c r="E4" s="100" t="e">
        <f>LOOKUP(D4,Accounts!A:A,Accounts!B:B)</f>
        <v>#N/A</v>
      </c>
      <c r="F4" s="100" t="e">
        <f>LOOKUP(Table1[[#This Row],[Account '#]],Accounts!A:A,Accounts!D:D)</f>
        <v>#N/A</v>
      </c>
      <c r="G4" s="144"/>
      <c r="H4" s="144" t="e">
        <f>IF(Table1[[#This Row],[GST?]],Table1[[#This Row],[Amount inc GST]]-(Table1[[#This Row],[Amount inc GST]]/1.15),0)</f>
        <v>#N/A</v>
      </c>
      <c r="I4" s="144" t="e">
        <f>Table1[[#This Row],[Amount inc GST]]-Table1[[#This Row],[GST]]</f>
        <v>#N/A</v>
      </c>
      <c r="J4" s="97"/>
      <c r="K4" s="153">
        <f>IF(J4="c",K3+Table1[[#This Row],[Amount inc GST]],K3)</f>
        <v>0</v>
      </c>
      <c r="L4" s="153">
        <f>IF(J4="p1",L3+Table1[Amount inc GST],L3)</f>
        <v>0</v>
      </c>
      <c r="M4" s="153">
        <f>IF(J4="p2",M3+Table1[Amount inc GST],M3)</f>
        <v>0</v>
      </c>
      <c r="N4" s="152">
        <f>IF(J4="s",N3+Table1[[#This Row],[Amount inc GST]],N3)</f>
        <v>0</v>
      </c>
      <c r="O4" s="129"/>
      <c r="P4" s="128" t="e">
        <f>Table1[[#This Row],[Amount ex GST]]</f>
        <v>#N/A</v>
      </c>
      <c r="Q4" s="129"/>
      <c r="R4" s="128" t="e">
        <f>Table1[[#This Row],[Amount ex GST]]-Table1[[#This Row],[Amount1]]</f>
        <v>#N/A</v>
      </c>
    </row>
    <row r="5" spans="1:18" x14ac:dyDescent="0.2">
      <c r="A5" s="99"/>
      <c r="B5" s="93"/>
      <c r="C5" s="94"/>
      <c r="D5" s="95"/>
      <c r="E5" s="100" t="e">
        <f>LOOKUP(D5,Accounts!A:A,Accounts!B:B)</f>
        <v>#N/A</v>
      </c>
      <c r="F5" s="100" t="e">
        <f>LOOKUP(Table1[[#This Row],[Account '#]],Accounts!A:A,Accounts!D:D)</f>
        <v>#N/A</v>
      </c>
      <c r="G5" s="144"/>
      <c r="H5" s="144" t="e">
        <f>IF(Table1[[#This Row],[GST?]],Table1[[#This Row],[Amount inc GST]]-(Table1[[#This Row],[Amount inc GST]]/1.15),0)</f>
        <v>#N/A</v>
      </c>
      <c r="I5" s="144" t="e">
        <f>Table1[[#This Row],[Amount inc GST]]-Table1[[#This Row],[GST]]</f>
        <v>#N/A</v>
      </c>
      <c r="J5" s="97"/>
      <c r="K5" s="153">
        <f>IF(J5="c",K4+Table1[[#This Row],[Amount inc GST]],K4)</f>
        <v>0</v>
      </c>
      <c r="L5" s="153">
        <f>IF(J5="p1",L4+Table1[Amount inc GST],L4)</f>
        <v>0</v>
      </c>
      <c r="M5" s="153">
        <f>IF(J5="p2",M4+Table1[Amount inc GST],M4)</f>
        <v>0</v>
      </c>
      <c r="N5" s="152">
        <f>IF(J5="s",N4+Table1[[#This Row],[Amount inc GST]],N4)</f>
        <v>0</v>
      </c>
      <c r="O5" s="129"/>
      <c r="P5" s="128" t="e">
        <f>Table1[[#This Row],[Amount ex GST]]</f>
        <v>#N/A</v>
      </c>
      <c r="Q5" s="129"/>
      <c r="R5" s="128" t="e">
        <f>Table1[[#This Row],[Amount ex GST]]-Table1[[#This Row],[Amount1]]</f>
        <v>#N/A</v>
      </c>
    </row>
    <row r="6" spans="1:18" x14ac:dyDescent="0.2">
      <c r="A6" s="99"/>
      <c r="B6" s="93"/>
      <c r="C6" s="94"/>
      <c r="D6" s="95"/>
      <c r="E6" s="100" t="e">
        <f>LOOKUP(D6,Accounts!A:A,Accounts!B:B)</f>
        <v>#N/A</v>
      </c>
      <c r="F6" s="100" t="e">
        <f>LOOKUP(Table1[[#This Row],[Account '#]],Accounts!A:A,Accounts!D:D)</f>
        <v>#N/A</v>
      </c>
      <c r="G6" s="144"/>
      <c r="H6" s="144" t="e">
        <f>IF(Table1[[#This Row],[GST?]],Table1[[#This Row],[Amount inc GST]]-(Table1[[#This Row],[Amount inc GST]]/1.15),0)</f>
        <v>#N/A</v>
      </c>
      <c r="I6" s="144" t="e">
        <f>Table1[[#This Row],[Amount inc GST]]-Table1[[#This Row],[GST]]</f>
        <v>#N/A</v>
      </c>
      <c r="J6" s="97"/>
      <c r="K6" s="153">
        <f>IF(J6="c",K5+Table1[[#This Row],[Amount inc GST]],K5)</f>
        <v>0</v>
      </c>
      <c r="L6" s="153">
        <f>IF(J6="p1",L5+Table1[Amount inc GST],L5)</f>
        <v>0</v>
      </c>
      <c r="M6" s="153">
        <f>IF(J6="p2",M5+Table1[Amount inc GST],M5)</f>
        <v>0</v>
      </c>
      <c r="N6" s="152">
        <f>IF(J6="s",N5+Table1[[#This Row],[Amount inc GST]],N5)</f>
        <v>0</v>
      </c>
      <c r="O6" s="129"/>
      <c r="P6" s="128" t="e">
        <f>Table1[[#This Row],[Amount ex GST]]</f>
        <v>#N/A</v>
      </c>
      <c r="Q6" s="129"/>
      <c r="R6" s="128" t="e">
        <f>Table1[[#This Row],[Amount ex GST]]-Table1[[#This Row],[Amount1]]</f>
        <v>#N/A</v>
      </c>
    </row>
    <row r="7" spans="1:18" x14ac:dyDescent="0.2">
      <c r="A7" s="99"/>
      <c r="B7" s="93"/>
      <c r="C7" s="94"/>
      <c r="D7" s="95"/>
      <c r="E7" s="100" t="e">
        <f>LOOKUP(D7,Accounts!A:A,Accounts!B:B)</f>
        <v>#N/A</v>
      </c>
      <c r="F7" s="100" t="e">
        <f>LOOKUP(Table1[[#This Row],[Account '#]],Accounts!A:A,Accounts!D:D)</f>
        <v>#N/A</v>
      </c>
      <c r="G7" s="144"/>
      <c r="H7" s="144" t="e">
        <f>IF(Table1[[#This Row],[GST?]],Table1[[#This Row],[Amount inc GST]]-(Table1[[#This Row],[Amount inc GST]]/1.15),0)</f>
        <v>#N/A</v>
      </c>
      <c r="I7" s="144" t="e">
        <f>Table1[[#This Row],[Amount inc GST]]-Table1[[#This Row],[GST]]</f>
        <v>#N/A</v>
      </c>
      <c r="J7" s="97"/>
      <c r="K7" s="153">
        <f>IF(J7="c",K6+Table1[[#This Row],[Amount inc GST]],K6)</f>
        <v>0</v>
      </c>
      <c r="L7" s="153">
        <f>IF(J7="p1",L6+Table1[Amount inc GST],L6)</f>
        <v>0</v>
      </c>
      <c r="M7" s="153">
        <f>IF(J7="p2",M6+Table1[Amount inc GST],M6)</f>
        <v>0</v>
      </c>
      <c r="N7" s="152">
        <f>IF(J7="s",N6+Table1[[#This Row],[Amount inc GST]],N6)</f>
        <v>0</v>
      </c>
      <c r="O7" s="129"/>
      <c r="P7" s="128" t="e">
        <f>Table1[[#This Row],[Amount ex GST]]</f>
        <v>#N/A</v>
      </c>
      <c r="Q7" s="129"/>
      <c r="R7" s="128" t="e">
        <f>Table1[[#This Row],[Amount ex GST]]-Table1[[#This Row],[Amount1]]</f>
        <v>#N/A</v>
      </c>
    </row>
    <row r="8" spans="1:18" x14ac:dyDescent="0.2">
      <c r="A8" s="99"/>
      <c r="B8" s="93"/>
      <c r="C8" s="94"/>
      <c r="D8" s="95"/>
      <c r="E8" s="100" t="e">
        <f>LOOKUP(D8,Accounts!A:A,Accounts!B:B)</f>
        <v>#N/A</v>
      </c>
      <c r="F8" s="100" t="e">
        <f>LOOKUP(Table1[[#This Row],[Account '#]],Accounts!A:A,Accounts!D:D)</f>
        <v>#N/A</v>
      </c>
      <c r="G8" s="144"/>
      <c r="H8" s="144" t="e">
        <f>IF(Table1[[#This Row],[GST?]],Table1[[#This Row],[Amount inc GST]]-(Table1[[#This Row],[Amount inc GST]]/1.15),0)</f>
        <v>#N/A</v>
      </c>
      <c r="I8" s="144" t="e">
        <f>Table1[[#This Row],[Amount inc GST]]-Table1[[#This Row],[GST]]</f>
        <v>#N/A</v>
      </c>
      <c r="J8" s="97"/>
      <c r="K8" s="153">
        <f>IF(J8="c",K7+Table1[[#This Row],[Amount inc GST]],K7)</f>
        <v>0</v>
      </c>
      <c r="L8" s="153">
        <f>IF(J8="p1",L7+Table1[Amount inc GST],L7)</f>
        <v>0</v>
      </c>
      <c r="M8" s="153">
        <f>IF(J8="p2",M7+Table1[Amount inc GST],M7)</f>
        <v>0</v>
      </c>
      <c r="N8" s="152">
        <f>IF(J8="s",N7+Table1[[#This Row],[Amount inc GST]],N7)</f>
        <v>0</v>
      </c>
      <c r="O8" s="129"/>
      <c r="P8" s="128" t="e">
        <f>Table1[[#This Row],[Amount ex GST]]</f>
        <v>#N/A</v>
      </c>
      <c r="Q8" s="129"/>
      <c r="R8" s="128" t="e">
        <f>Table1[[#This Row],[Amount ex GST]]-Table1[[#This Row],[Amount1]]</f>
        <v>#N/A</v>
      </c>
    </row>
    <row r="9" spans="1:18" x14ac:dyDescent="0.2">
      <c r="A9" s="99"/>
      <c r="B9" s="93"/>
      <c r="C9" s="94"/>
      <c r="D9" s="95"/>
      <c r="E9" s="100" t="e">
        <f>LOOKUP(D9,Accounts!A:A,Accounts!B:B)</f>
        <v>#N/A</v>
      </c>
      <c r="F9" s="100" t="e">
        <f>LOOKUP(Table1[[#This Row],[Account '#]],Accounts!A:A,Accounts!D:D)</f>
        <v>#N/A</v>
      </c>
      <c r="G9" s="144"/>
      <c r="H9" s="144" t="e">
        <f>IF(Table1[[#This Row],[GST?]],Table1[[#This Row],[Amount inc GST]]-(Table1[[#This Row],[Amount inc GST]]/1.15),0)</f>
        <v>#N/A</v>
      </c>
      <c r="I9" s="144" t="e">
        <f>Table1[[#This Row],[Amount inc GST]]-Table1[[#This Row],[GST]]</f>
        <v>#N/A</v>
      </c>
      <c r="J9" s="97"/>
      <c r="K9" s="153">
        <f>IF(J9="c",K8+Table1[[#This Row],[Amount inc GST]],K8)</f>
        <v>0</v>
      </c>
      <c r="L9" s="153">
        <f>IF(J9="p1",L8+Table1[Amount inc GST],L8)</f>
        <v>0</v>
      </c>
      <c r="M9" s="153">
        <f>IF(J9="p2",M8+Table1[Amount inc GST],M8)</f>
        <v>0</v>
      </c>
      <c r="N9" s="152">
        <f>IF(J9="s",N8+Table1[[#This Row],[Amount inc GST]],N8)</f>
        <v>0</v>
      </c>
      <c r="O9" s="129"/>
      <c r="P9" s="128" t="e">
        <f>Table1[[#This Row],[Amount ex GST]]</f>
        <v>#N/A</v>
      </c>
      <c r="Q9" s="129"/>
      <c r="R9" s="128" t="e">
        <f>Table1[[#This Row],[Amount ex GST]]-Table1[[#This Row],[Amount1]]</f>
        <v>#N/A</v>
      </c>
    </row>
    <row r="10" spans="1:18" x14ac:dyDescent="0.2">
      <c r="A10" s="99"/>
      <c r="B10" s="93"/>
      <c r="C10" s="94"/>
      <c r="D10" s="95"/>
      <c r="E10" s="100" t="e">
        <f>LOOKUP(D10,Accounts!A:A,Accounts!B:B)</f>
        <v>#N/A</v>
      </c>
      <c r="F10" s="100" t="e">
        <f>LOOKUP(Table1[[#This Row],[Account '#]],Accounts!A:A,Accounts!D:D)</f>
        <v>#N/A</v>
      </c>
      <c r="G10" s="144"/>
      <c r="H10" s="144" t="e">
        <f>IF(Table1[[#This Row],[GST?]],Table1[[#This Row],[Amount inc GST]]-(Table1[[#This Row],[Amount inc GST]]/1.15),0)</f>
        <v>#N/A</v>
      </c>
      <c r="I10" s="144" t="e">
        <f>Table1[[#This Row],[Amount inc GST]]-Table1[[#This Row],[GST]]</f>
        <v>#N/A</v>
      </c>
      <c r="J10" s="97"/>
      <c r="K10" s="153">
        <f>IF(J10="c",K9+Table1[[#This Row],[Amount inc GST]],K9)</f>
        <v>0</v>
      </c>
      <c r="L10" s="153">
        <f>IF(J10="p1",L9+Table1[Amount inc GST],L9)</f>
        <v>0</v>
      </c>
      <c r="M10" s="153">
        <f>IF(J10="p2",M9+Table1[Amount inc GST],M9)</f>
        <v>0</v>
      </c>
      <c r="N10" s="152">
        <f>IF(J10="s",N9+Table1[[#This Row],[Amount inc GST]],N9)</f>
        <v>0</v>
      </c>
      <c r="O10" s="129"/>
      <c r="P10" s="128" t="e">
        <f>Table1[[#This Row],[Amount ex GST]]</f>
        <v>#N/A</v>
      </c>
      <c r="Q10" s="129"/>
      <c r="R10" s="128" t="e">
        <f>Table1[[#This Row],[Amount ex GST]]-Table1[[#This Row],[Amount1]]</f>
        <v>#N/A</v>
      </c>
    </row>
    <row r="11" spans="1:18" x14ac:dyDescent="0.2">
      <c r="A11" s="99"/>
      <c r="B11" s="93"/>
      <c r="C11" s="94"/>
      <c r="D11" s="95"/>
      <c r="E11" s="100" t="e">
        <f>LOOKUP(D11,Accounts!A:A,Accounts!B:B)</f>
        <v>#N/A</v>
      </c>
      <c r="F11" s="100" t="e">
        <f>LOOKUP(Table1[[#This Row],[Account '#]],Accounts!A:A,Accounts!D:D)</f>
        <v>#N/A</v>
      </c>
      <c r="G11" s="144"/>
      <c r="H11" s="144" t="e">
        <f>IF(Table1[[#This Row],[GST?]],Table1[[#This Row],[Amount inc GST]]-(Table1[[#This Row],[Amount inc GST]]/1.15),0)</f>
        <v>#N/A</v>
      </c>
      <c r="I11" s="144" t="e">
        <f>Table1[[#This Row],[Amount inc GST]]-Table1[[#This Row],[GST]]</f>
        <v>#N/A</v>
      </c>
      <c r="J11" s="97"/>
      <c r="K11" s="153">
        <f>IF(J11="c",K10+Table1[[#This Row],[Amount inc GST]],K10)</f>
        <v>0</v>
      </c>
      <c r="L11" s="153">
        <f>IF(J11="p1",L10+Table1[Amount inc GST],L10)</f>
        <v>0</v>
      </c>
      <c r="M11" s="153">
        <f>IF(J11="p2",M10+Table1[Amount inc GST],M10)</f>
        <v>0</v>
      </c>
      <c r="N11" s="152">
        <f>IF(J11="s",N10+Table1[[#This Row],[Amount inc GST]],N10)</f>
        <v>0</v>
      </c>
      <c r="O11" s="129"/>
      <c r="P11" s="128" t="e">
        <f>Table1[[#This Row],[Amount ex GST]]</f>
        <v>#N/A</v>
      </c>
      <c r="Q11" s="129"/>
      <c r="R11" s="128" t="e">
        <f>Table1[[#This Row],[Amount ex GST]]-Table1[[#This Row],[Amount1]]</f>
        <v>#N/A</v>
      </c>
    </row>
    <row r="12" spans="1:18" x14ac:dyDescent="0.2">
      <c r="A12" s="99"/>
      <c r="B12" s="93"/>
      <c r="C12" s="94"/>
      <c r="D12" s="95"/>
      <c r="E12" s="100" t="e">
        <f>LOOKUP(D12,Accounts!A:A,Accounts!B:B)</f>
        <v>#N/A</v>
      </c>
      <c r="F12" s="100" t="e">
        <f>LOOKUP(Table1[[#This Row],[Account '#]],Accounts!A:A,Accounts!D:D)</f>
        <v>#N/A</v>
      </c>
      <c r="G12" s="144"/>
      <c r="H12" s="144" t="e">
        <f>IF(Table1[[#This Row],[GST?]],Table1[[#This Row],[Amount inc GST]]-(Table1[[#This Row],[Amount inc GST]]/1.15),0)</f>
        <v>#N/A</v>
      </c>
      <c r="I12" s="144" t="e">
        <f>Table1[[#This Row],[Amount inc GST]]-Table1[[#This Row],[GST]]</f>
        <v>#N/A</v>
      </c>
      <c r="J12" s="97"/>
      <c r="K12" s="153">
        <f>IF(J12="c",K11+Table1[[#This Row],[Amount inc GST]],K11)</f>
        <v>0</v>
      </c>
      <c r="L12" s="153">
        <f>IF(J12="p1",L11+Table1[Amount inc GST],L11)</f>
        <v>0</v>
      </c>
      <c r="M12" s="153">
        <f>IF(J12="p2",M11+Table1[Amount inc GST],M11)</f>
        <v>0</v>
      </c>
      <c r="N12" s="152">
        <f>IF(J12="s",N11+Table1[[#This Row],[Amount inc GST]],N11)</f>
        <v>0</v>
      </c>
      <c r="O12" s="129"/>
      <c r="P12" s="128" t="e">
        <f>Table1[[#This Row],[Amount ex GST]]</f>
        <v>#N/A</v>
      </c>
      <c r="Q12" s="129"/>
      <c r="R12" s="128" t="e">
        <f>Table1[[#This Row],[Amount ex GST]]-Table1[[#This Row],[Amount1]]</f>
        <v>#N/A</v>
      </c>
    </row>
    <row r="13" spans="1:18" x14ac:dyDescent="0.2">
      <c r="A13" s="99"/>
      <c r="B13" s="93"/>
      <c r="C13" s="94"/>
      <c r="D13" s="95"/>
      <c r="E13" s="100" t="e">
        <f>LOOKUP(D13,Accounts!A:A,Accounts!B:B)</f>
        <v>#N/A</v>
      </c>
      <c r="F13" s="100" t="e">
        <f>LOOKUP(Table1[[#This Row],[Account '#]],Accounts!A:A,Accounts!D:D)</f>
        <v>#N/A</v>
      </c>
      <c r="G13" s="144"/>
      <c r="H13" s="144" t="e">
        <f>IF(Table1[[#This Row],[GST?]],Table1[[#This Row],[Amount inc GST]]-(Table1[[#This Row],[Amount inc GST]]/1.15),0)</f>
        <v>#N/A</v>
      </c>
      <c r="I13" s="144" t="e">
        <f>Table1[[#This Row],[Amount inc GST]]-Table1[[#This Row],[GST]]</f>
        <v>#N/A</v>
      </c>
      <c r="J13" s="97"/>
      <c r="K13" s="153">
        <f>IF(J13="c",K12+Table1[[#This Row],[Amount inc GST]],K12)</f>
        <v>0</v>
      </c>
      <c r="L13" s="153">
        <f>IF(J13="p1",L12+Table1[Amount inc GST],L12)</f>
        <v>0</v>
      </c>
      <c r="M13" s="153">
        <f>IF(J13="p2",M12+Table1[Amount inc GST],M12)</f>
        <v>0</v>
      </c>
      <c r="N13" s="152">
        <f>IF(J13="s",N12+Table1[[#This Row],[Amount inc GST]],N12)</f>
        <v>0</v>
      </c>
      <c r="O13" s="129"/>
      <c r="P13" s="128" t="e">
        <f>Table1[[#This Row],[Amount ex GST]]</f>
        <v>#N/A</v>
      </c>
      <c r="Q13" s="129"/>
      <c r="R13" s="128" t="e">
        <f>Table1[[#This Row],[Amount ex GST]]-Table1[[#This Row],[Amount1]]</f>
        <v>#N/A</v>
      </c>
    </row>
    <row r="14" spans="1:18" x14ac:dyDescent="0.2">
      <c r="A14" s="99"/>
      <c r="B14" s="93"/>
      <c r="C14" s="94"/>
      <c r="D14" s="95"/>
      <c r="E14" s="100" t="e">
        <f>LOOKUP(D14,Accounts!A:A,Accounts!B:B)</f>
        <v>#N/A</v>
      </c>
      <c r="F14" s="100" t="e">
        <f>LOOKUP(Table1[[#This Row],[Account '#]],Accounts!A:A,Accounts!D:D)</f>
        <v>#N/A</v>
      </c>
      <c r="G14" s="144"/>
      <c r="H14" s="144" t="e">
        <f>IF(Table1[[#This Row],[GST?]],Table1[[#This Row],[Amount inc GST]]-(Table1[[#This Row],[Amount inc GST]]/1.15),0)</f>
        <v>#N/A</v>
      </c>
      <c r="I14" s="144" t="e">
        <f>Table1[[#This Row],[Amount inc GST]]-Table1[[#This Row],[GST]]</f>
        <v>#N/A</v>
      </c>
      <c r="J14" s="97"/>
      <c r="K14" s="153">
        <f>IF(J14="c",K13+Table1[[#This Row],[Amount inc GST]],K13)</f>
        <v>0</v>
      </c>
      <c r="L14" s="153">
        <f>IF(J14="p1",L13+Table1[Amount inc GST],L13)</f>
        <v>0</v>
      </c>
      <c r="M14" s="153">
        <f>IF(J14="p2",M13+Table1[Amount inc GST],M13)</f>
        <v>0</v>
      </c>
      <c r="N14" s="152">
        <f>IF(J14="s",N13+Table1[[#This Row],[Amount inc GST]],N13)</f>
        <v>0</v>
      </c>
      <c r="O14" s="129"/>
      <c r="P14" s="128" t="e">
        <f>Table1[[#This Row],[Amount ex GST]]</f>
        <v>#N/A</v>
      </c>
      <c r="Q14" s="129"/>
      <c r="R14" s="128" t="e">
        <f>Table1[[#This Row],[Amount ex GST]]-Table1[[#This Row],[Amount1]]</f>
        <v>#N/A</v>
      </c>
    </row>
    <row r="15" spans="1:18" x14ac:dyDescent="0.2">
      <c r="A15" s="99"/>
      <c r="B15" s="93"/>
      <c r="C15" s="94"/>
      <c r="D15" s="95"/>
      <c r="E15" s="100" t="e">
        <f>LOOKUP(D15,Accounts!A:A,Accounts!B:B)</f>
        <v>#N/A</v>
      </c>
      <c r="F15" s="100" t="e">
        <f>LOOKUP(Table1[[#This Row],[Account '#]],Accounts!A:A,Accounts!D:D)</f>
        <v>#N/A</v>
      </c>
      <c r="G15" s="144"/>
      <c r="H15" s="144" t="e">
        <f>IF(Table1[[#This Row],[GST?]],Table1[[#This Row],[Amount inc GST]]-(Table1[[#This Row],[Amount inc GST]]/1.15),0)</f>
        <v>#N/A</v>
      </c>
      <c r="I15" s="144" t="e">
        <f>Table1[[#This Row],[Amount inc GST]]-Table1[[#This Row],[GST]]</f>
        <v>#N/A</v>
      </c>
      <c r="J15" s="97"/>
      <c r="K15" s="153">
        <f>IF(J15="c",K14+Table1[[#This Row],[Amount inc GST]],K14)</f>
        <v>0</v>
      </c>
      <c r="L15" s="153">
        <f>IF(J15="p1",L14+Table1[Amount inc GST],L14)</f>
        <v>0</v>
      </c>
      <c r="M15" s="153">
        <f>IF(J15="p2",M14+Table1[Amount inc GST],M14)</f>
        <v>0</v>
      </c>
      <c r="N15" s="152">
        <f>IF(J15="s",N14+Table1[[#This Row],[Amount inc GST]],N14)</f>
        <v>0</v>
      </c>
      <c r="O15" s="129"/>
      <c r="P15" s="128" t="e">
        <f>Table1[[#This Row],[Amount ex GST]]</f>
        <v>#N/A</v>
      </c>
      <c r="Q15" s="129"/>
      <c r="R15" s="128" t="e">
        <f>Table1[[#This Row],[Amount ex GST]]-Table1[[#This Row],[Amount1]]</f>
        <v>#N/A</v>
      </c>
    </row>
    <row r="16" spans="1:18" x14ac:dyDescent="0.2">
      <c r="A16" s="99"/>
      <c r="B16" s="93"/>
      <c r="C16" s="94"/>
      <c r="D16" s="95"/>
      <c r="E16" s="100" t="e">
        <f>LOOKUP(D16,Accounts!A:A,Accounts!B:B)</f>
        <v>#N/A</v>
      </c>
      <c r="F16" s="100" t="e">
        <f>LOOKUP(Table1[[#This Row],[Account '#]],Accounts!A:A,Accounts!D:D)</f>
        <v>#N/A</v>
      </c>
      <c r="G16" s="144"/>
      <c r="H16" s="144" t="e">
        <f>IF(Table1[[#This Row],[GST?]],Table1[[#This Row],[Amount inc GST]]-(Table1[[#This Row],[Amount inc GST]]/1.15),0)</f>
        <v>#N/A</v>
      </c>
      <c r="I16" s="144" t="e">
        <f>Table1[[#This Row],[Amount inc GST]]-Table1[[#This Row],[GST]]</f>
        <v>#N/A</v>
      </c>
      <c r="J16" s="97"/>
      <c r="K16" s="153">
        <f>IF(J16="c",K15+Table1[[#This Row],[Amount inc GST]],K15)</f>
        <v>0</v>
      </c>
      <c r="L16" s="153">
        <f>IF(J16="p1",L15+Table1[Amount inc GST],L15)</f>
        <v>0</v>
      </c>
      <c r="M16" s="153">
        <f>IF(J16="p2",M15+Table1[Amount inc GST],M15)</f>
        <v>0</v>
      </c>
      <c r="N16" s="152">
        <f>IF(J16="s",N15+Table1[[#This Row],[Amount inc GST]],N15)</f>
        <v>0</v>
      </c>
      <c r="O16" s="129"/>
      <c r="P16" s="128" t="e">
        <f>Table1[[#This Row],[Amount ex GST]]</f>
        <v>#N/A</v>
      </c>
      <c r="Q16" s="129"/>
      <c r="R16" s="128" t="e">
        <f>Table1[[#This Row],[Amount ex GST]]-Table1[[#This Row],[Amount1]]</f>
        <v>#N/A</v>
      </c>
    </row>
    <row r="17" spans="1:18" x14ac:dyDescent="0.2">
      <c r="A17" s="99"/>
      <c r="B17" s="93"/>
      <c r="C17" s="94"/>
      <c r="D17" s="95"/>
      <c r="E17" s="100" t="e">
        <f>LOOKUP(D17,Accounts!A:A,Accounts!B:B)</f>
        <v>#N/A</v>
      </c>
      <c r="F17" s="100" t="e">
        <f>LOOKUP(Table1[[#This Row],[Account '#]],Accounts!A:A,Accounts!D:D)</f>
        <v>#N/A</v>
      </c>
      <c r="G17" s="144"/>
      <c r="H17" s="144" t="e">
        <f>IF(Table1[[#This Row],[GST?]],Table1[[#This Row],[Amount inc GST]]-(Table1[[#This Row],[Amount inc GST]]/1.15),0)</f>
        <v>#N/A</v>
      </c>
      <c r="I17" s="144" t="e">
        <f>Table1[[#This Row],[Amount inc GST]]-Table1[[#This Row],[GST]]</f>
        <v>#N/A</v>
      </c>
      <c r="J17" s="97"/>
      <c r="K17" s="153">
        <f>IF(J17="c",K16+Table1[[#This Row],[Amount inc GST]],K16)</f>
        <v>0</v>
      </c>
      <c r="L17" s="153">
        <f>IF(J17="p1",L16+Table1[Amount inc GST],L16)</f>
        <v>0</v>
      </c>
      <c r="M17" s="153">
        <f>IF(J17="p2",M16+Table1[Amount inc GST],M16)</f>
        <v>0</v>
      </c>
      <c r="N17" s="152">
        <f>IF(J17="s",N16+Table1[[#This Row],[Amount inc GST]],N16)</f>
        <v>0</v>
      </c>
      <c r="O17" s="129"/>
      <c r="P17" s="128" t="e">
        <f>Table1[[#This Row],[Amount ex GST]]</f>
        <v>#N/A</v>
      </c>
      <c r="Q17" s="129"/>
      <c r="R17" s="128" t="e">
        <f>Table1[[#This Row],[Amount ex GST]]-Table1[[#This Row],[Amount1]]</f>
        <v>#N/A</v>
      </c>
    </row>
    <row r="18" spans="1:18" x14ac:dyDescent="0.2">
      <c r="A18" s="99"/>
      <c r="B18" s="93"/>
      <c r="C18" s="94"/>
      <c r="D18" s="95"/>
      <c r="E18" s="100" t="e">
        <f>LOOKUP(D18,Accounts!A:A,Accounts!B:B)</f>
        <v>#N/A</v>
      </c>
      <c r="F18" s="100" t="e">
        <f>LOOKUP(Table1[[#This Row],[Account '#]],Accounts!A:A,Accounts!D:D)</f>
        <v>#N/A</v>
      </c>
      <c r="G18" s="144"/>
      <c r="H18" s="144" t="e">
        <f>IF(Table1[[#This Row],[GST?]],Table1[[#This Row],[Amount inc GST]]-(Table1[[#This Row],[Amount inc GST]]/1.15),0)</f>
        <v>#N/A</v>
      </c>
      <c r="I18" s="144" t="e">
        <f>Table1[[#This Row],[Amount inc GST]]-Table1[[#This Row],[GST]]</f>
        <v>#N/A</v>
      </c>
      <c r="J18" s="97"/>
      <c r="K18" s="153">
        <f>IF(J18="c",K17+Table1[[#This Row],[Amount inc GST]],K17)</f>
        <v>0</v>
      </c>
      <c r="L18" s="153">
        <f>IF(J18="p1",L17+Table1[Amount inc GST],L17)</f>
        <v>0</v>
      </c>
      <c r="M18" s="153">
        <f>IF(J18="p2",M17+Table1[Amount inc GST],M17)</f>
        <v>0</v>
      </c>
      <c r="N18" s="152">
        <f>IF(J18="s",N17+Table1[[#This Row],[Amount inc GST]],N17)</f>
        <v>0</v>
      </c>
      <c r="O18" s="129"/>
      <c r="P18" s="128" t="e">
        <f>Table1[[#This Row],[Amount ex GST]]</f>
        <v>#N/A</v>
      </c>
      <c r="Q18" s="129"/>
      <c r="R18" s="128" t="e">
        <f>Table1[[#This Row],[Amount ex GST]]-Table1[[#This Row],[Amount1]]</f>
        <v>#N/A</v>
      </c>
    </row>
    <row r="19" spans="1:18" x14ac:dyDescent="0.2">
      <c r="A19" s="99"/>
      <c r="B19" s="93"/>
      <c r="C19" s="94"/>
      <c r="D19" s="95"/>
      <c r="E19" s="100" t="e">
        <f>LOOKUP(D19,Accounts!A:A,Accounts!B:B)</f>
        <v>#N/A</v>
      </c>
      <c r="F19" s="100" t="e">
        <f>LOOKUP(Table1[[#This Row],[Account '#]],Accounts!A:A,Accounts!D:D)</f>
        <v>#N/A</v>
      </c>
      <c r="G19" s="144"/>
      <c r="H19" s="144" t="e">
        <f>IF(Table1[[#This Row],[GST?]],Table1[[#This Row],[Amount inc GST]]-(Table1[[#This Row],[Amount inc GST]]/1.15),0)</f>
        <v>#N/A</v>
      </c>
      <c r="I19" s="144" t="e">
        <f>Table1[[#This Row],[Amount inc GST]]-Table1[[#This Row],[GST]]</f>
        <v>#N/A</v>
      </c>
      <c r="J19" s="97"/>
      <c r="K19" s="153">
        <f>IF(J19="c",K18+Table1[[#This Row],[Amount inc GST]],K18)</f>
        <v>0</v>
      </c>
      <c r="L19" s="153">
        <f>IF(J19="p1",L18+Table1[Amount inc GST],L18)</f>
        <v>0</v>
      </c>
      <c r="M19" s="153">
        <f>IF(J19="p2",M18+Table1[Amount inc GST],M18)</f>
        <v>0</v>
      </c>
      <c r="N19" s="152">
        <f>IF(J19="s",N18+Table1[[#This Row],[Amount inc GST]],N18)</f>
        <v>0</v>
      </c>
      <c r="O19" s="129"/>
      <c r="P19" s="128" t="e">
        <f>Table1[[#This Row],[Amount ex GST]]</f>
        <v>#N/A</v>
      </c>
      <c r="Q19" s="129"/>
      <c r="R19" s="128" t="e">
        <f>Table1[[#This Row],[Amount ex GST]]-Table1[[#This Row],[Amount1]]</f>
        <v>#N/A</v>
      </c>
    </row>
    <row r="20" spans="1:18" x14ac:dyDescent="0.2">
      <c r="A20" s="99"/>
      <c r="B20" s="93"/>
      <c r="C20" s="94"/>
      <c r="D20" s="95"/>
      <c r="E20" s="100" t="e">
        <f>LOOKUP(D20,Accounts!A:A,Accounts!B:B)</f>
        <v>#N/A</v>
      </c>
      <c r="F20" s="100" t="e">
        <f>LOOKUP(Table1[[#This Row],[Account '#]],Accounts!A:A,Accounts!D:D)</f>
        <v>#N/A</v>
      </c>
      <c r="G20" s="144"/>
      <c r="H20" s="144" t="e">
        <f>IF(Table1[[#This Row],[GST?]],Table1[[#This Row],[Amount inc GST]]-(Table1[[#This Row],[Amount inc GST]]/1.15),0)</f>
        <v>#N/A</v>
      </c>
      <c r="I20" s="144" t="e">
        <f>Table1[[#This Row],[Amount inc GST]]-Table1[[#This Row],[GST]]</f>
        <v>#N/A</v>
      </c>
      <c r="J20" s="97"/>
      <c r="K20" s="153">
        <f>IF(J20="c",K19+Table1[[#This Row],[Amount inc GST]],K19)</f>
        <v>0</v>
      </c>
      <c r="L20" s="153">
        <f>IF(J20="p1",L19+Table1[Amount inc GST],L19)</f>
        <v>0</v>
      </c>
      <c r="M20" s="153">
        <f>IF(J20="p2",M19+Table1[Amount inc GST],M19)</f>
        <v>0</v>
      </c>
      <c r="N20" s="152">
        <f>IF(J20="s",N19+Table1[[#This Row],[Amount inc GST]],N19)</f>
        <v>0</v>
      </c>
      <c r="O20" s="129"/>
      <c r="P20" s="128" t="e">
        <f>Table1[[#This Row],[Amount ex GST]]</f>
        <v>#N/A</v>
      </c>
      <c r="Q20" s="129"/>
      <c r="R20" s="128" t="e">
        <f>Table1[[#This Row],[Amount ex GST]]-Table1[[#This Row],[Amount1]]</f>
        <v>#N/A</v>
      </c>
    </row>
    <row r="21" spans="1:18" x14ac:dyDescent="0.2">
      <c r="A21" s="99"/>
      <c r="B21" s="93"/>
      <c r="C21" s="94"/>
      <c r="D21" s="95"/>
      <c r="E21" s="100" t="e">
        <f>LOOKUP(D21,Accounts!A:A,Accounts!B:B)</f>
        <v>#N/A</v>
      </c>
      <c r="F21" s="100" t="e">
        <f>LOOKUP(Table1[[#This Row],[Account '#]],Accounts!A:A,Accounts!D:D)</f>
        <v>#N/A</v>
      </c>
      <c r="G21" s="144"/>
      <c r="H21" s="144" t="e">
        <f>IF(Table1[[#This Row],[GST?]],Table1[[#This Row],[Amount inc GST]]-(Table1[[#This Row],[Amount inc GST]]/1.15),0)</f>
        <v>#N/A</v>
      </c>
      <c r="I21" s="144" t="e">
        <f>Table1[[#This Row],[Amount inc GST]]-Table1[[#This Row],[GST]]</f>
        <v>#N/A</v>
      </c>
      <c r="J21" s="97"/>
      <c r="K21" s="153">
        <f>IF(J21="c",K20+Table1[[#This Row],[Amount inc GST]],K20)</f>
        <v>0</v>
      </c>
      <c r="L21" s="153">
        <f>IF(J21="p1",L20+Table1[Amount inc GST],L20)</f>
        <v>0</v>
      </c>
      <c r="M21" s="153">
        <f>IF(J21="p2",M20+Table1[Amount inc GST],M20)</f>
        <v>0</v>
      </c>
      <c r="N21" s="152">
        <f>IF(J21="s",N20+Table1[[#This Row],[Amount inc GST]],N20)</f>
        <v>0</v>
      </c>
      <c r="O21" s="129"/>
      <c r="P21" s="128" t="e">
        <f>Table1[[#This Row],[Amount ex GST]]</f>
        <v>#N/A</v>
      </c>
      <c r="Q21" s="129"/>
      <c r="R21" s="128" t="e">
        <f>Table1[[#This Row],[Amount ex GST]]-Table1[[#This Row],[Amount1]]</f>
        <v>#N/A</v>
      </c>
    </row>
    <row r="22" spans="1:18" x14ac:dyDescent="0.2">
      <c r="A22" s="99"/>
      <c r="B22" s="93"/>
      <c r="C22" s="94"/>
      <c r="D22" s="95"/>
      <c r="E22" s="100" t="e">
        <f>LOOKUP(D22,Accounts!A:A,Accounts!B:B)</f>
        <v>#N/A</v>
      </c>
      <c r="F22" s="100" t="e">
        <f>LOOKUP(Table1[[#This Row],[Account '#]],Accounts!A:A,Accounts!D:D)</f>
        <v>#N/A</v>
      </c>
      <c r="G22" s="144"/>
      <c r="H22" s="144" t="e">
        <f>IF(Table1[[#This Row],[GST?]],Table1[[#This Row],[Amount inc GST]]-(Table1[[#This Row],[Amount inc GST]]/1.15),0)</f>
        <v>#N/A</v>
      </c>
      <c r="I22" s="144" t="e">
        <f>Table1[[#This Row],[Amount inc GST]]-Table1[[#This Row],[GST]]</f>
        <v>#N/A</v>
      </c>
      <c r="J22" s="97"/>
      <c r="K22" s="153">
        <f>IF(J22="c",K21+Table1[[#This Row],[Amount inc GST]],K21)</f>
        <v>0</v>
      </c>
      <c r="L22" s="153">
        <f>IF(J22="p1",L21+Table1[Amount inc GST],L21)</f>
        <v>0</v>
      </c>
      <c r="M22" s="153">
        <f>IF(J22="p2",M21+Table1[Amount inc GST],M21)</f>
        <v>0</v>
      </c>
      <c r="N22" s="152">
        <f>IF(J22="s",N21+Table1[[#This Row],[Amount inc GST]],N21)</f>
        <v>0</v>
      </c>
      <c r="O22" s="129"/>
      <c r="P22" s="128" t="e">
        <f>Table1[[#This Row],[Amount ex GST]]</f>
        <v>#N/A</v>
      </c>
      <c r="Q22" s="129"/>
      <c r="R22" s="128" t="e">
        <f>Table1[[#This Row],[Amount ex GST]]-Table1[[#This Row],[Amount1]]</f>
        <v>#N/A</v>
      </c>
    </row>
    <row r="23" spans="1:18" x14ac:dyDescent="0.2">
      <c r="A23" s="99"/>
      <c r="B23" s="93"/>
      <c r="C23" s="94"/>
      <c r="D23" s="95"/>
      <c r="E23" s="100" t="e">
        <f>LOOKUP(D23,Accounts!A:A,Accounts!B:B)</f>
        <v>#N/A</v>
      </c>
      <c r="F23" s="100" t="e">
        <f>LOOKUP(Table1[[#This Row],[Account '#]],Accounts!A:A,Accounts!D:D)</f>
        <v>#N/A</v>
      </c>
      <c r="G23" s="144"/>
      <c r="H23" s="144" t="e">
        <f>IF(Table1[[#This Row],[GST?]],Table1[[#This Row],[Amount inc GST]]-(Table1[[#This Row],[Amount inc GST]]/1.15),0)</f>
        <v>#N/A</v>
      </c>
      <c r="I23" s="144" t="e">
        <f>Table1[[#This Row],[Amount inc GST]]-Table1[[#This Row],[GST]]</f>
        <v>#N/A</v>
      </c>
      <c r="J23" s="97"/>
      <c r="K23" s="153">
        <f>IF(J23="c",K22+Table1[[#This Row],[Amount inc GST]],K22)</f>
        <v>0</v>
      </c>
      <c r="L23" s="153">
        <f>IF(J23="p1",L22+Table1[Amount inc GST],L22)</f>
        <v>0</v>
      </c>
      <c r="M23" s="153">
        <f>IF(J23="p2",M22+Table1[Amount inc GST],M22)</f>
        <v>0</v>
      </c>
      <c r="N23" s="152">
        <f>IF(J23="s",N22+Table1[[#This Row],[Amount inc GST]],N22)</f>
        <v>0</v>
      </c>
      <c r="O23" s="129"/>
      <c r="P23" s="128" t="e">
        <f>Table1[[#This Row],[Amount ex GST]]</f>
        <v>#N/A</v>
      </c>
      <c r="Q23" s="129"/>
      <c r="R23" s="128" t="e">
        <f>Table1[[#This Row],[Amount ex GST]]-Table1[[#This Row],[Amount1]]</f>
        <v>#N/A</v>
      </c>
    </row>
    <row r="24" spans="1:18" x14ac:dyDescent="0.2">
      <c r="A24" s="99"/>
      <c r="B24" s="93"/>
      <c r="C24" s="94"/>
      <c r="D24" s="95"/>
      <c r="E24" s="100" t="e">
        <f>LOOKUP(D24,Accounts!A:A,Accounts!B:B)</f>
        <v>#N/A</v>
      </c>
      <c r="F24" s="100" t="e">
        <f>LOOKUP(Table1[[#This Row],[Account '#]],Accounts!A:A,Accounts!D:D)</f>
        <v>#N/A</v>
      </c>
      <c r="G24" s="144"/>
      <c r="H24" s="144" t="e">
        <f>IF(Table1[[#This Row],[GST?]],Table1[[#This Row],[Amount inc GST]]-(Table1[[#This Row],[Amount inc GST]]/1.15),0)</f>
        <v>#N/A</v>
      </c>
      <c r="I24" s="144" t="e">
        <f>Table1[[#This Row],[Amount inc GST]]-Table1[[#This Row],[GST]]</f>
        <v>#N/A</v>
      </c>
      <c r="J24" s="97"/>
      <c r="K24" s="153">
        <f>IF(J24="c",K23+Table1[[#This Row],[Amount inc GST]],K23)</f>
        <v>0</v>
      </c>
      <c r="L24" s="153">
        <f>IF(J24="p1",L23+Table1[Amount inc GST],L23)</f>
        <v>0</v>
      </c>
      <c r="M24" s="153">
        <f>IF(J24="p2",M23+Table1[Amount inc GST],M23)</f>
        <v>0</v>
      </c>
      <c r="N24" s="152">
        <f>IF(J24="s",N23+Table1[[#This Row],[Amount inc GST]],N23)</f>
        <v>0</v>
      </c>
      <c r="O24" s="129"/>
      <c r="P24" s="128" t="e">
        <f>Table1[[#This Row],[Amount ex GST]]</f>
        <v>#N/A</v>
      </c>
      <c r="Q24" s="129"/>
      <c r="R24" s="128" t="e">
        <f>Table1[[#This Row],[Amount ex GST]]-Table1[[#This Row],[Amount1]]</f>
        <v>#N/A</v>
      </c>
    </row>
    <row r="25" spans="1:18" x14ac:dyDescent="0.2">
      <c r="A25" s="99"/>
      <c r="B25" s="93"/>
      <c r="C25" s="94"/>
      <c r="D25" s="95"/>
      <c r="E25" s="101" t="e">
        <f>LOOKUP(D25,Accounts!A:A,Accounts!B:B)</f>
        <v>#N/A</v>
      </c>
      <c r="F25" s="101" t="e">
        <f>LOOKUP(Table1[[#This Row],[Account '#]],Accounts!A:A,Accounts!D:D)</f>
        <v>#N/A</v>
      </c>
      <c r="G25" s="145"/>
      <c r="H25" s="144" t="e">
        <f>IF(Table1[[#This Row],[GST?]],Table1[[#This Row],[Amount inc GST]]-(Table1[[#This Row],[Amount inc GST]]/1.15),0)</f>
        <v>#N/A</v>
      </c>
      <c r="I25" s="145" t="e">
        <f>Table1[[#This Row],[Amount inc GST]]-Table1[[#This Row],[GST]]</f>
        <v>#N/A</v>
      </c>
      <c r="J25" s="97"/>
      <c r="K25" s="153">
        <f>IF(J25="c",K24+Table1[[#This Row],[Amount inc GST]],K24)</f>
        <v>0</v>
      </c>
      <c r="L25" s="153">
        <f>IF(J25="p1",L24+Table1[Amount inc GST],L24)</f>
        <v>0</v>
      </c>
      <c r="M25" s="153">
        <f>IF(J25="p2",M24+Table1[Amount inc GST],M24)</f>
        <v>0</v>
      </c>
      <c r="N25" s="152">
        <f>IF(J25="s",N24+Table1[[#This Row],[Amount inc GST]],N24)</f>
        <v>0</v>
      </c>
      <c r="O25" s="129"/>
      <c r="P25" s="128" t="e">
        <f>Table1[[#This Row],[Amount ex GST]]</f>
        <v>#N/A</v>
      </c>
      <c r="Q25" s="129"/>
      <c r="R25" s="128" t="e">
        <f>Table1[[#This Row],[Amount ex GST]]-Table1[[#This Row],[Amount1]]</f>
        <v>#N/A</v>
      </c>
    </row>
    <row r="26" spans="1:18" x14ac:dyDescent="0.2">
      <c r="A26" s="99"/>
      <c r="B26" s="93"/>
      <c r="C26" s="94"/>
      <c r="D26" s="95"/>
      <c r="E26" s="100" t="e">
        <f>LOOKUP(D26,Accounts!A:A,Accounts!B:B)</f>
        <v>#N/A</v>
      </c>
      <c r="F26" s="100" t="e">
        <f>LOOKUP(Table1[[#This Row],[Account '#]],Accounts!A:A,Accounts!D:D)</f>
        <v>#N/A</v>
      </c>
      <c r="G26" s="144"/>
      <c r="H26" s="144" t="e">
        <f>IF(Table1[[#This Row],[GST?]],Table1[[#This Row],[Amount inc GST]]-(Table1[[#This Row],[Amount inc GST]]/1.15),0)</f>
        <v>#N/A</v>
      </c>
      <c r="I26" s="144" t="e">
        <f>Table1[[#This Row],[Amount inc GST]]-Table1[[#This Row],[GST]]</f>
        <v>#N/A</v>
      </c>
      <c r="J26" s="97"/>
      <c r="K26" s="153">
        <f>IF(J26="c",K25+Table1[[#This Row],[Amount inc GST]],K25)</f>
        <v>0</v>
      </c>
      <c r="L26" s="153">
        <f>IF(J26="p1",L25+Table1[Amount inc GST],L25)</f>
        <v>0</v>
      </c>
      <c r="M26" s="153">
        <f>IF(J26="p2",M25+Table1[Amount inc GST],M25)</f>
        <v>0</v>
      </c>
      <c r="N26" s="152">
        <f>IF(J26="s",N25+Table1[[#This Row],[Amount inc GST]],N25)</f>
        <v>0</v>
      </c>
      <c r="O26" s="129"/>
      <c r="P26" s="128" t="e">
        <f>Table1[[#This Row],[Amount ex GST]]</f>
        <v>#N/A</v>
      </c>
      <c r="Q26" s="129"/>
      <c r="R26" s="128" t="e">
        <f>Table1[[#This Row],[Amount ex GST]]-Table1[[#This Row],[Amount1]]</f>
        <v>#N/A</v>
      </c>
    </row>
    <row r="27" spans="1:18" x14ac:dyDescent="0.2">
      <c r="A27" s="99"/>
      <c r="B27" s="93"/>
      <c r="C27" s="94"/>
      <c r="D27" s="95"/>
      <c r="E27" s="100" t="e">
        <f>LOOKUP(D27,Accounts!A:A,Accounts!B:B)</f>
        <v>#N/A</v>
      </c>
      <c r="F27" s="100" t="e">
        <f>LOOKUP(Table1[[#This Row],[Account '#]],Accounts!A:A,Accounts!D:D)</f>
        <v>#N/A</v>
      </c>
      <c r="G27" s="144"/>
      <c r="H27" s="144" t="e">
        <f>IF(Table1[[#This Row],[GST?]],Table1[[#This Row],[Amount inc GST]]-(Table1[[#This Row],[Amount inc GST]]/1.15),0)</f>
        <v>#N/A</v>
      </c>
      <c r="I27" s="144" t="e">
        <f>Table1[[#This Row],[Amount inc GST]]-Table1[[#This Row],[GST]]</f>
        <v>#N/A</v>
      </c>
      <c r="J27" s="97"/>
      <c r="K27" s="153">
        <f>IF(J27="c",K26+Table1[[#This Row],[Amount inc GST]],K26)</f>
        <v>0</v>
      </c>
      <c r="L27" s="153">
        <f>IF(J27="p1",L26+Table1[Amount inc GST],L26)</f>
        <v>0</v>
      </c>
      <c r="M27" s="153">
        <f>IF(J27="p2",M26+Table1[Amount inc GST],M26)</f>
        <v>0</v>
      </c>
      <c r="N27" s="152">
        <f>IF(J27="s",N26+Table1[[#This Row],[Amount inc GST]],N26)</f>
        <v>0</v>
      </c>
      <c r="O27" s="129"/>
      <c r="P27" s="128" t="e">
        <f>Table1[[#This Row],[Amount ex GST]]</f>
        <v>#N/A</v>
      </c>
      <c r="Q27" s="129"/>
      <c r="R27" s="128" t="e">
        <f>Table1[[#This Row],[Amount ex GST]]-Table1[[#This Row],[Amount1]]</f>
        <v>#N/A</v>
      </c>
    </row>
    <row r="28" spans="1:18" x14ac:dyDescent="0.2">
      <c r="A28" s="99"/>
      <c r="B28" s="93"/>
      <c r="C28" s="94"/>
      <c r="D28" s="95"/>
      <c r="E28" s="100" t="e">
        <f>LOOKUP(D28,Accounts!A:A,Accounts!B:B)</f>
        <v>#N/A</v>
      </c>
      <c r="F28" s="100" t="e">
        <f>LOOKUP(Table1[[#This Row],[Account '#]],Accounts!A:A,Accounts!D:D)</f>
        <v>#N/A</v>
      </c>
      <c r="G28" s="144"/>
      <c r="H28" s="144" t="e">
        <f>IF(Table1[[#This Row],[GST?]],Table1[[#This Row],[Amount inc GST]]-(Table1[[#This Row],[Amount inc GST]]/1.15),0)</f>
        <v>#N/A</v>
      </c>
      <c r="I28" s="144" t="e">
        <f>Table1[[#This Row],[Amount inc GST]]-Table1[[#This Row],[GST]]</f>
        <v>#N/A</v>
      </c>
      <c r="J28" s="97"/>
      <c r="K28" s="153">
        <f>IF(J28="c",K27+Table1[[#This Row],[Amount inc GST]],K27)</f>
        <v>0</v>
      </c>
      <c r="L28" s="153">
        <f>IF(J28="p1",L27+Table1[Amount inc GST],L27)</f>
        <v>0</v>
      </c>
      <c r="M28" s="153">
        <f>IF(J28="p2",M27+Table1[Amount inc GST],M27)</f>
        <v>0</v>
      </c>
      <c r="N28" s="152">
        <f>IF(J28="s",N27+Table1[[#This Row],[Amount inc GST]],N27)</f>
        <v>0</v>
      </c>
      <c r="O28" s="129"/>
      <c r="P28" s="128" t="e">
        <f>Table1[[#This Row],[Amount ex GST]]</f>
        <v>#N/A</v>
      </c>
      <c r="Q28" s="129"/>
      <c r="R28" s="128" t="e">
        <f>Table1[[#This Row],[Amount ex GST]]-Table1[[#This Row],[Amount1]]</f>
        <v>#N/A</v>
      </c>
    </row>
    <row r="29" spans="1:18" x14ac:dyDescent="0.2">
      <c r="A29" s="99"/>
      <c r="B29" s="93"/>
      <c r="C29" s="94"/>
      <c r="D29" s="95"/>
      <c r="E29" s="101" t="e">
        <f>LOOKUP(D29,Accounts!A:A,Accounts!B:B)</f>
        <v>#N/A</v>
      </c>
      <c r="F29" s="101" t="e">
        <f>LOOKUP(Table1[[#This Row],[Account '#]],Accounts!A:A,Accounts!D:D)</f>
        <v>#N/A</v>
      </c>
      <c r="G29" s="145"/>
      <c r="H29" s="144" t="e">
        <f>IF(Table1[[#This Row],[GST?]],Table1[[#This Row],[Amount inc GST]]-(Table1[[#This Row],[Amount inc GST]]/1.15),0)</f>
        <v>#N/A</v>
      </c>
      <c r="I29" s="145" t="e">
        <f>Table1[[#This Row],[Amount inc GST]]-Table1[[#This Row],[GST]]</f>
        <v>#N/A</v>
      </c>
      <c r="J29" s="97"/>
      <c r="K29" s="153">
        <f>IF(J29="c",K28+Table1[[#This Row],[Amount inc GST]],K28)</f>
        <v>0</v>
      </c>
      <c r="L29" s="153">
        <f>IF(J29="p1",L28+Table1[Amount inc GST],L28)</f>
        <v>0</v>
      </c>
      <c r="M29" s="153">
        <f>IF(J29="p2",M28+Table1[Amount inc GST],M28)</f>
        <v>0</v>
      </c>
      <c r="N29" s="152">
        <f>IF(J29="s",N28+Table1[[#This Row],[Amount inc GST]],N28)</f>
        <v>0</v>
      </c>
      <c r="O29" s="129"/>
      <c r="P29" s="128" t="e">
        <f>Table1[[#This Row],[Amount ex GST]]</f>
        <v>#N/A</v>
      </c>
      <c r="Q29" s="129"/>
      <c r="R29" s="128" t="e">
        <f>Table1[[#This Row],[Amount ex GST]]-Table1[[#This Row],[Amount1]]</f>
        <v>#N/A</v>
      </c>
    </row>
    <row r="30" spans="1:18" x14ac:dyDescent="0.2">
      <c r="A30" s="99"/>
      <c r="B30" s="93"/>
      <c r="C30" s="94"/>
      <c r="D30" s="95"/>
      <c r="E30" s="100" t="e">
        <f>LOOKUP(D30,Accounts!A:A,Accounts!B:B)</f>
        <v>#N/A</v>
      </c>
      <c r="F30" s="100" t="e">
        <f>LOOKUP(Table1[[#This Row],[Account '#]],Accounts!A:A,Accounts!D:D)</f>
        <v>#N/A</v>
      </c>
      <c r="G30" s="144"/>
      <c r="H30" s="144" t="e">
        <f>IF(Table1[[#This Row],[GST?]],Table1[[#This Row],[Amount inc GST]]-(Table1[[#This Row],[Amount inc GST]]/1.15),0)</f>
        <v>#N/A</v>
      </c>
      <c r="I30" s="144" t="e">
        <f>Table1[[#This Row],[Amount inc GST]]-Table1[[#This Row],[GST]]</f>
        <v>#N/A</v>
      </c>
      <c r="J30" s="97"/>
      <c r="K30" s="153">
        <f>IF(J30="c",K29+Table1[[#This Row],[Amount inc GST]],K29)</f>
        <v>0</v>
      </c>
      <c r="L30" s="153">
        <f>IF(J30="p1",L29+Table1[Amount inc GST],L29)</f>
        <v>0</v>
      </c>
      <c r="M30" s="153">
        <f>IF(J30="p2",M29+Table1[Amount inc GST],M29)</f>
        <v>0</v>
      </c>
      <c r="N30" s="152">
        <f>IF(J30="s",N29+Table1[[#This Row],[Amount inc GST]],N29)</f>
        <v>0</v>
      </c>
      <c r="O30" s="129"/>
      <c r="P30" s="128" t="e">
        <f>Table1[[#This Row],[Amount ex GST]]</f>
        <v>#N/A</v>
      </c>
      <c r="Q30" s="129"/>
      <c r="R30" s="128" t="e">
        <f>Table1[[#This Row],[Amount ex GST]]-Table1[[#This Row],[Amount1]]</f>
        <v>#N/A</v>
      </c>
    </row>
    <row r="31" spans="1:18" x14ac:dyDescent="0.2">
      <c r="A31" s="99"/>
      <c r="B31" s="93"/>
      <c r="C31" s="94"/>
      <c r="D31" s="95"/>
      <c r="E31" s="101" t="e">
        <f>LOOKUP(D31,Accounts!A:A,Accounts!B:B)</f>
        <v>#N/A</v>
      </c>
      <c r="F31" s="101" t="e">
        <f>LOOKUP(Table1[[#This Row],[Account '#]],Accounts!A:A,Accounts!D:D)</f>
        <v>#N/A</v>
      </c>
      <c r="G31" s="145"/>
      <c r="H31" s="144" t="e">
        <f>IF(Table1[[#This Row],[GST?]],Table1[[#This Row],[Amount inc GST]]-(Table1[[#This Row],[Amount inc GST]]/1.15),0)</f>
        <v>#N/A</v>
      </c>
      <c r="I31" s="145" t="e">
        <f>Table1[[#This Row],[Amount inc GST]]-Table1[[#This Row],[GST]]</f>
        <v>#N/A</v>
      </c>
      <c r="J31" s="97"/>
      <c r="K31" s="153">
        <f>IF(J31="c",K30+Table1[[#This Row],[Amount inc GST]],K30)</f>
        <v>0</v>
      </c>
      <c r="L31" s="153">
        <f>IF(J31="p1",L30+Table1[Amount inc GST],L30)</f>
        <v>0</v>
      </c>
      <c r="M31" s="153">
        <f>IF(J31="p2",M30+Table1[Amount inc GST],M30)</f>
        <v>0</v>
      </c>
      <c r="N31" s="152">
        <f>IF(J31="s",N30+Table1[[#This Row],[Amount inc GST]],N30)</f>
        <v>0</v>
      </c>
      <c r="O31" s="129"/>
      <c r="P31" s="128" t="e">
        <f>Table1[[#This Row],[Amount ex GST]]</f>
        <v>#N/A</v>
      </c>
      <c r="Q31" s="129"/>
      <c r="R31" s="128" t="e">
        <f>Table1[[#This Row],[Amount ex GST]]-Table1[[#This Row],[Amount1]]</f>
        <v>#N/A</v>
      </c>
    </row>
    <row r="32" spans="1:18" x14ac:dyDescent="0.2">
      <c r="A32" s="99"/>
      <c r="B32" s="93"/>
      <c r="C32" s="94"/>
      <c r="D32" s="95"/>
      <c r="E32" s="96" t="e">
        <f>LOOKUP(D32,Accounts!A:A,Accounts!B:B)</f>
        <v>#N/A</v>
      </c>
      <c r="F32" s="96" t="e">
        <f>LOOKUP(Table1[[#This Row],[Account '#]],Accounts!A:A,Accounts!D:D)</f>
        <v>#N/A</v>
      </c>
      <c r="G32" s="144"/>
      <c r="H32" s="144" t="e">
        <f>IF(Table1[[#This Row],[GST?]],Table1[[#This Row],[Amount inc GST]]-(Table1[[#This Row],[Amount inc GST]]/1.15),0)</f>
        <v>#N/A</v>
      </c>
      <c r="I32" s="144" t="e">
        <f>Table1[[#This Row],[Amount inc GST]]-Table1[[#This Row],[GST]]</f>
        <v>#N/A</v>
      </c>
      <c r="J32" s="97"/>
      <c r="K32" s="153">
        <f>IF(J32="c",K31+Table1[[#This Row],[Amount inc GST]],K31)</f>
        <v>0</v>
      </c>
      <c r="L32" s="153">
        <f>IF(J32="p1",L31+Table1[Amount inc GST],L31)</f>
        <v>0</v>
      </c>
      <c r="M32" s="153">
        <f>IF(J32="p2",M31+Table1[Amount inc GST],M31)</f>
        <v>0</v>
      </c>
      <c r="N32" s="152">
        <f>IF(J32="s",N31+Table1[[#This Row],[Amount inc GST]],N31)</f>
        <v>0</v>
      </c>
      <c r="O32" s="129"/>
      <c r="P32" s="128" t="e">
        <f>Table1[[#This Row],[Amount ex GST]]</f>
        <v>#N/A</v>
      </c>
      <c r="Q32" s="129"/>
      <c r="R32" s="128" t="e">
        <f>Table1[[#This Row],[Amount ex GST]]-Table1[[#This Row],[Amount1]]</f>
        <v>#N/A</v>
      </c>
    </row>
    <row r="33" spans="1:18" x14ac:dyDescent="0.2">
      <c r="A33" s="99"/>
      <c r="B33" s="93"/>
      <c r="C33" s="94"/>
      <c r="D33" s="95"/>
      <c r="E33" s="100" t="e">
        <f>LOOKUP(D33,Accounts!A:A,Accounts!B:B)</f>
        <v>#N/A</v>
      </c>
      <c r="F33" s="100" t="e">
        <f>LOOKUP(Table1[[#This Row],[Account '#]],Accounts!A:A,Accounts!D:D)</f>
        <v>#N/A</v>
      </c>
      <c r="G33" s="146"/>
      <c r="H33" s="144" t="e">
        <f>IF(Table1[[#This Row],[GST?]],Table1[[#This Row],[Amount inc GST]]-(Table1[[#This Row],[Amount inc GST]]/1.15),0)</f>
        <v>#N/A</v>
      </c>
      <c r="I33" s="146" t="e">
        <f>Table1[[#This Row],[Amount inc GST]]-Table1[[#This Row],[GST]]</f>
        <v>#N/A</v>
      </c>
      <c r="J33" s="97"/>
      <c r="K33" s="153">
        <f>IF(J33="c",K32+Table1[[#This Row],[Amount inc GST]],K32)</f>
        <v>0</v>
      </c>
      <c r="L33" s="153">
        <f>IF(J33="p1",L32+Table1[Amount inc GST],L32)</f>
        <v>0</v>
      </c>
      <c r="M33" s="153">
        <f>IF(J33="p2",M32+Table1[Amount inc GST],M32)</f>
        <v>0</v>
      </c>
      <c r="N33" s="152">
        <f>IF(J33="s",N32+Table1[[#This Row],[Amount inc GST]],N32)</f>
        <v>0</v>
      </c>
      <c r="O33" s="129"/>
      <c r="P33" s="128" t="e">
        <f>Table1[[#This Row],[Amount ex GST]]</f>
        <v>#N/A</v>
      </c>
      <c r="Q33" s="129"/>
      <c r="R33" s="128" t="e">
        <f>Table1[[#This Row],[Amount ex GST]]-Table1[[#This Row],[Amount1]]</f>
        <v>#N/A</v>
      </c>
    </row>
    <row r="34" spans="1:18" x14ac:dyDescent="0.2">
      <c r="A34" s="99"/>
      <c r="B34" s="93"/>
      <c r="C34" s="94"/>
      <c r="D34" s="95"/>
      <c r="E34" s="101" t="e">
        <f>LOOKUP(D34,Accounts!A:A,Accounts!B:B)</f>
        <v>#N/A</v>
      </c>
      <c r="F34" s="101" t="e">
        <f>LOOKUP(Table1[[#This Row],[Account '#]],Accounts!A:A,Accounts!D:D)</f>
        <v>#N/A</v>
      </c>
      <c r="G34" s="146"/>
      <c r="H34" s="144" t="e">
        <f>IF(Table1[[#This Row],[GST?]],Table1[[#This Row],[Amount inc GST]]-(Table1[[#This Row],[Amount inc GST]]/1.15),0)</f>
        <v>#N/A</v>
      </c>
      <c r="I34" s="146" t="e">
        <f>Table1[[#This Row],[Amount inc GST]]-Table1[[#This Row],[GST]]</f>
        <v>#N/A</v>
      </c>
      <c r="J34" s="97"/>
      <c r="K34" s="153">
        <f>IF(J34="c",K33+Table1[[#This Row],[Amount inc GST]],K33)</f>
        <v>0</v>
      </c>
      <c r="L34" s="153">
        <f>IF(J34="p1",L33+Table1[Amount inc GST],L33)</f>
        <v>0</v>
      </c>
      <c r="M34" s="153">
        <f>IF(J34="p2",M33+Table1[Amount inc GST],M33)</f>
        <v>0</v>
      </c>
      <c r="N34" s="152">
        <f>IF(J34="s",N33+Table1[[#This Row],[Amount inc GST]],N33)</f>
        <v>0</v>
      </c>
      <c r="O34" s="129"/>
      <c r="P34" s="128" t="e">
        <f>Table1[[#This Row],[Amount ex GST]]</f>
        <v>#N/A</v>
      </c>
      <c r="Q34" s="129"/>
      <c r="R34" s="128" t="e">
        <f>Table1[[#This Row],[Amount ex GST]]-Table1[[#This Row],[Amount1]]</f>
        <v>#N/A</v>
      </c>
    </row>
    <row r="35" spans="1:18" x14ac:dyDescent="0.2">
      <c r="A35" s="99"/>
      <c r="B35" s="93"/>
      <c r="C35" s="94"/>
      <c r="D35" s="95"/>
      <c r="E35" s="100" t="e">
        <f>LOOKUP(D35,Accounts!A:A,Accounts!B:B)</f>
        <v>#N/A</v>
      </c>
      <c r="F35" s="100" t="e">
        <f>LOOKUP(Table1[[#This Row],[Account '#]],Accounts!A:A,Accounts!D:D)</f>
        <v>#N/A</v>
      </c>
      <c r="G35" s="146"/>
      <c r="H35" s="144" t="e">
        <f>IF(Table1[[#This Row],[GST?]],Table1[[#This Row],[Amount inc GST]]-(Table1[[#This Row],[Amount inc GST]]/1.15),0)</f>
        <v>#N/A</v>
      </c>
      <c r="I35" s="146" t="e">
        <f>Table1[[#This Row],[Amount inc GST]]-Table1[[#This Row],[GST]]</f>
        <v>#N/A</v>
      </c>
      <c r="J35" s="97"/>
      <c r="K35" s="153">
        <f>IF(J35="c",K34+Table1[[#This Row],[Amount inc GST]],K34)</f>
        <v>0</v>
      </c>
      <c r="L35" s="153">
        <f>IF(J35="p1",L34+Table1[Amount inc GST],L34)</f>
        <v>0</v>
      </c>
      <c r="M35" s="153">
        <f>IF(J35="p2",M34+Table1[Amount inc GST],M34)</f>
        <v>0</v>
      </c>
      <c r="N35" s="152">
        <f>IF(J35="s",N34+Table1[[#This Row],[Amount inc GST]],N34)</f>
        <v>0</v>
      </c>
      <c r="O35" s="129"/>
      <c r="P35" s="128" t="e">
        <f>Table1[[#This Row],[Amount ex GST]]</f>
        <v>#N/A</v>
      </c>
      <c r="Q35" s="129"/>
      <c r="R35" s="128" t="e">
        <f>Table1[[#This Row],[Amount ex GST]]-Table1[[#This Row],[Amount1]]</f>
        <v>#N/A</v>
      </c>
    </row>
    <row r="36" spans="1:18" x14ac:dyDescent="0.2">
      <c r="A36" s="99"/>
      <c r="B36" s="93"/>
      <c r="C36" s="94"/>
      <c r="D36" s="95"/>
      <c r="E36" s="101" t="e">
        <f>LOOKUP(D36,Accounts!A:A,Accounts!B:B)</f>
        <v>#N/A</v>
      </c>
      <c r="F36" s="101" t="e">
        <f>LOOKUP(Table1[[#This Row],[Account '#]],Accounts!A:A,Accounts!D:D)</f>
        <v>#N/A</v>
      </c>
      <c r="G36" s="145"/>
      <c r="H36" s="144" t="e">
        <f>IF(Table1[[#This Row],[GST?]],Table1[[#This Row],[Amount inc GST]]-(Table1[[#This Row],[Amount inc GST]]/1.15),0)</f>
        <v>#N/A</v>
      </c>
      <c r="I36" s="145" t="e">
        <f>Table1[[#This Row],[Amount inc GST]]-Table1[[#This Row],[GST]]</f>
        <v>#N/A</v>
      </c>
      <c r="J36" s="97"/>
      <c r="K36" s="153">
        <f>IF(J36="c",K35+Table1[[#This Row],[Amount inc GST]],K35)</f>
        <v>0</v>
      </c>
      <c r="L36" s="153">
        <f>IF(J36="p1",L35+Table1[Amount inc GST],L35)</f>
        <v>0</v>
      </c>
      <c r="M36" s="153">
        <f>IF(J36="p2",M35+Table1[Amount inc GST],M35)</f>
        <v>0</v>
      </c>
      <c r="N36" s="152">
        <f>IF(J36="s",N35+Table1[[#This Row],[Amount inc GST]],N35)</f>
        <v>0</v>
      </c>
      <c r="O36" s="129"/>
      <c r="P36" s="128" t="e">
        <f>Table1[[#This Row],[Amount ex GST]]</f>
        <v>#N/A</v>
      </c>
      <c r="Q36" s="129"/>
      <c r="R36" s="128" t="e">
        <f>Table1[[#This Row],[Amount ex GST]]-Table1[[#This Row],[Amount1]]</f>
        <v>#N/A</v>
      </c>
    </row>
    <row r="37" spans="1:18" x14ac:dyDescent="0.2">
      <c r="A37" s="99"/>
      <c r="B37" s="93"/>
      <c r="C37" s="94"/>
      <c r="D37" s="95"/>
      <c r="E37" s="101" t="e">
        <f>LOOKUP(D37,Accounts!A:A,Accounts!B:B)</f>
        <v>#N/A</v>
      </c>
      <c r="F37" s="101" t="e">
        <f>LOOKUP(Table1[[#This Row],[Account '#]],Accounts!A:A,Accounts!D:D)</f>
        <v>#N/A</v>
      </c>
      <c r="G37" s="144"/>
      <c r="H37" s="144" t="e">
        <f>IF(Table1[[#This Row],[GST?]],Table1[[#This Row],[Amount inc GST]]-(Table1[[#This Row],[Amount inc GST]]/1.15),0)</f>
        <v>#N/A</v>
      </c>
      <c r="I37" s="144" t="e">
        <f>Table1[[#This Row],[Amount inc GST]]-Table1[[#This Row],[GST]]</f>
        <v>#N/A</v>
      </c>
      <c r="J37" s="97"/>
      <c r="K37" s="153">
        <f>IF(J37="c",K36+Table1[[#This Row],[Amount inc GST]],K36)</f>
        <v>0</v>
      </c>
      <c r="L37" s="153">
        <f>IF(J37="p1",L36+Table1[Amount inc GST],L36)</f>
        <v>0</v>
      </c>
      <c r="M37" s="153">
        <f>IF(J37="p2",M36+Table1[Amount inc GST],M36)</f>
        <v>0</v>
      </c>
      <c r="N37" s="152">
        <f>IF(J37="s",N36+Table1[[#This Row],[Amount inc GST]],N36)</f>
        <v>0</v>
      </c>
      <c r="O37" s="129"/>
      <c r="P37" s="128" t="e">
        <f>Table1[[#This Row],[Amount ex GST]]</f>
        <v>#N/A</v>
      </c>
      <c r="Q37" s="129"/>
      <c r="R37" s="128" t="e">
        <f>Table1[[#This Row],[Amount ex GST]]-Table1[[#This Row],[Amount1]]</f>
        <v>#N/A</v>
      </c>
    </row>
    <row r="38" spans="1:18" x14ac:dyDescent="0.2">
      <c r="A38" s="99"/>
      <c r="B38" s="93"/>
      <c r="C38" s="94"/>
      <c r="D38" s="95"/>
      <c r="E38" s="101" t="e">
        <f>LOOKUP(D38,Accounts!A:A,Accounts!B:B)</f>
        <v>#N/A</v>
      </c>
      <c r="F38" s="101" t="e">
        <f>LOOKUP(Table1[[#This Row],[Account '#]],Accounts!A:A,Accounts!D:D)</f>
        <v>#N/A</v>
      </c>
      <c r="G38" s="144"/>
      <c r="H38" s="144" t="e">
        <f>IF(Table1[[#This Row],[GST?]],Table1[[#This Row],[Amount inc GST]]-(Table1[[#This Row],[Amount inc GST]]/1.15),0)</f>
        <v>#N/A</v>
      </c>
      <c r="I38" s="144" t="e">
        <f>Table1[[#This Row],[Amount inc GST]]-Table1[[#This Row],[GST]]</f>
        <v>#N/A</v>
      </c>
      <c r="J38" s="97"/>
      <c r="K38" s="153">
        <f>IF(J38="c",K37+Table1[[#This Row],[Amount inc GST]],K37)</f>
        <v>0</v>
      </c>
      <c r="L38" s="153">
        <f>IF(J38="p1",L37+Table1[Amount inc GST],L37)</f>
        <v>0</v>
      </c>
      <c r="M38" s="153">
        <f>IF(J38="p2",M37+Table1[Amount inc GST],M37)</f>
        <v>0</v>
      </c>
      <c r="N38" s="152">
        <f>IF(J38="s",N37+Table1[[#This Row],[Amount inc GST]],N37)</f>
        <v>0</v>
      </c>
      <c r="O38" s="129"/>
      <c r="P38" s="128" t="e">
        <f>Table1[[#This Row],[Amount ex GST]]</f>
        <v>#N/A</v>
      </c>
      <c r="Q38" s="129"/>
      <c r="R38" s="128" t="e">
        <f>Table1[[#This Row],[Amount ex GST]]-Table1[[#This Row],[Amount1]]</f>
        <v>#N/A</v>
      </c>
    </row>
    <row r="39" spans="1:18" x14ac:dyDescent="0.2">
      <c r="A39" s="99"/>
      <c r="B39" s="93"/>
      <c r="C39" s="94"/>
      <c r="D39" s="95"/>
      <c r="E39" s="100" t="e">
        <f>LOOKUP(D39,Accounts!A:A,Accounts!B:B)</f>
        <v>#N/A</v>
      </c>
      <c r="F39" s="100" t="e">
        <f>LOOKUP(Table1[[#This Row],[Account '#]],Accounts!A:A,Accounts!D:D)</f>
        <v>#N/A</v>
      </c>
      <c r="G39" s="144"/>
      <c r="H39" s="144" t="e">
        <f>IF(Table1[[#This Row],[GST?]],Table1[[#This Row],[Amount inc GST]]-(Table1[[#This Row],[Amount inc GST]]/1.15),0)</f>
        <v>#N/A</v>
      </c>
      <c r="I39" s="144" t="e">
        <f>Table1[[#This Row],[Amount inc GST]]-Table1[[#This Row],[GST]]</f>
        <v>#N/A</v>
      </c>
      <c r="J39" s="97"/>
      <c r="K39" s="153">
        <f>IF(J39="c",K38+Table1[[#This Row],[Amount inc GST]],K38)</f>
        <v>0</v>
      </c>
      <c r="L39" s="153">
        <f>IF(J39="p1",L38+Table1[Amount inc GST],L38)</f>
        <v>0</v>
      </c>
      <c r="M39" s="153">
        <f>IF(J39="p2",M38+Table1[Amount inc GST],M38)</f>
        <v>0</v>
      </c>
      <c r="N39" s="152">
        <f>IF(J39="s",N38+Table1[[#This Row],[Amount inc GST]],N38)</f>
        <v>0</v>
      </c>
      <c r="O39" s="129"/>
      <c r="P39" s="128" t="e">
        <f>Table1[[#This Row],[Amount ex GST]]</f>
        <v>#N/A</v>
      </c>
      <c r="Q39" s="129"/>
      <c r="R39" s="128" t="e">
        <f>Table1[[#This Row],[Amount ex GST]]-Table1[[#This Row],[Amount1]]</f>
        <v>#N/A</v>
      </c>
    </row>
    <row r="40" spans="1:18" x14ac:dyDescent="0.2">
      <c r="A40" s="99"/>
      <c r="B40" s="93"/>
      <c r="C40" s="94"/>
      <c r="D40" s="95"/>
      <c r="E40" s="101" t="e">
        <f>LOOKUP(D40,Accounts!A:A,Accounts!B:B)</f>
        <v>#N/A</v>
      </c>
      <c r="F40" s="101" t="e">
        <f>LOOKUP(Table1[[#This Row],[Account '#]],Accounts!A:A,Accounts!D:D)</f>
        <v>#N/A</v>
      </c>
      <c r="G40" s="145"/>
      <c r="H40" s="144" t="e">
        <f>IF(Table1[[#This Row],[GST?]],Table1[[#This Row],[Amount inc GST]]-(Table1[[#This Row],[Amount inc GST]]/1.15),0)</f>
        <v>#N/A</v>
      </c>
      <c r="I40" s="145" t="e">
        <f>Table1[[#This Row],[Amount inc GST]]-Table1[[#This Row],[GST]]</f>
        <v>#N/A</v>
      </c>
      <c r="J40" s="97"/>
      <c r="K40" s="153">
        <f>IF(J40="c",K39+Table1[[#This Row],[Amount inc GST]],K39)</f>
        <v>0</v>
      </c>
      <c r="L40" s="153">
        <f>IF(J40="p1",L39+Table1[Amount inc GST],L39)</f>
        <v>0</v>
      </c>
      <c r="M40" s="153">
        <f>IF(J40="p2",M39+Table1[Amount inc GST],M39)</f>
        <v>0</v>
      </c>
      <c r="N40" s="152">
        <f>IF(J40="s",N39+Table1[[#This Row],[Amount inc GST]],N39)</f>
        <v>0</v>
      </c>
      <c r="O40" s="129"/>
      <c r="P40" s="128" t="e">
        <f>Table1[[#This Row],[Amount ex GST]]</f>
        <v>#N/A</v>
      </c>
      <c r="Q40" s="129"/>
      <c r="R40" s="128" t="e">
        <f>Table1[[#This Row],[Amount ex GST]]-Table1[[#This Row],[Amount1]]</f>
        <v>#N/A</v>
      </c>
    </row>
    <row r="41" spans="1:18" x14ac:dyDescent="0.2">
      <c r="A41" s="99"/>
      <c r="B41" s="93"/>
      <c r="C41" s="94"/>
      <c r="D41" s="95"/>
      <c r="E41" s="101" t="e">
        <f>LOOKUP(D41,Accounts!A:A,Accounts!B:B)</f>
        <v>#N/A</v>
      </c>
      <c r="F41" s="101" t="e">
        <f>LOOKUP(Table1[[#This Row],[Account '#]],Accounts!A:A,Accounts!D:D)</f>
        <v>#N/A</v>
      </c>
      <c r="G41" s="145"/>
      <c r="H41" s="144" t="e">
        <f>IF(Table1[[#This Row],[GST?]],Table1[[#This Row],[Amount inc GST]]-(Table1[[#This Row],[Amount inc GST]]/1.15),0)</f>
        <v>#N/A</v>
      </c>
      <c r="I41" s="145" t="e">
        <f>Table1[[#This Row],[Amount inc GST]]-Table1[[#This Row],[GST]]</f>
        <v>#N/A</v>
      </c>
      <c r="J41" s="97"/>
      <c r="K41" s="153">
        <f>IF(J41="c",K40+Table1[[#This Row],[Amount inc GST]],K40)</f>
        <v>0</v>
      </c>
      <c r="L41" s="153">
        <f>IF(J41="p1",L40+Table1[Amount inc GST],L40)</f>
        <v>0</v>
      </c>
      <c r="M41" s="153">
        <f>IF(J41="p2",M40+Table1[Amount inc GST],M40)</f>
        <v>0</v>
      </c>
      <c r="N41" s="152">
        <f>IF(J41="s",N40+Table1[[#This Row],[Amount inc GST]],N40)</f>
        <v>0</v>
      </c>
      <c r="O41" s="129"/>
      <c r="P41" s="128" t="e">
        <f>Table1[[#This Row],[Amount ex GST]]</f>
        <v>#N/A</v>
      </c>
      <c r="Q41" s="129"/>
      <c r="R41" s="128" t="e">
        <f>Table1[[#This Row],[Amount ex GST]]-Table1[[#This Row],[Amount1]]</f>
        <v>#N/A</v>
      </c>
    </row>
    <row r="42" spans="1:18" x14ac:dyDescent="0.2">
      <c r="A42" s="99"/>
      <c r="B42" s="93"/>
      <c r="C42" s="94"/>
      <c r="D42" s="95"/>
      <c r="E42" s="101" t="e">
        <f>LOOKUP(D42,Accounts!A:A,Accounts!B:B)</f>
        <v>#N/A</v>
      </c>
      <c r="F42" s="101" t="e">
        <f>LOOKUP(Table1[[#This Row],[Account '#]],Accounts!A:A,Accounts!D:D)</f>
        <v>#N/A</v>
      </c>
      <c r="G42" s="145"/>
      <c r="H42" s="144" t="e">
        <f>IF(Table1[[#This Row],[GST?]],Table1[[#This Row],[Amount inc GST]]-(Table1[[#This Row],[Amount inc GST]]/1.15),0)</f>
        <v>#N/A</v>
      </c>
      <c r="I42" s="145" t="e">
        <f>Table1[[#This Row],[Amount inc GST]]-Table1[[#This Row],[GST]]</f>
        <v>#N/A</v>
      </c>
      <c r="J42" s="97"/>
      <c r="K42" s="153">
        <f>IF(J42="c",K41+Table1[[#This Row],[Amount inc GST]],K41)</f>
        <v>0</v>
      </c>
      <c r="L42" s="153">
        <f>IF(J42="p1",L41+Table1[Amount inc GST],L41)</f>
        <v>0</v>
      </c>
      <c r="M42" s="153">
        <f>IF(J42="p2",M41+Table1[Amount inc GST],M41)</f>
        <v>0</v>
      </c>
      <c r="N42" s="152">
        <f>IF(J42="s",N41+Table1[[#This Row],[Amount inc GST]],N41)</f>
        <v>0</v>
      </c>
      <c r="O42" s="129"/>
      <c r="P42" s="128" t="e">
        <f>Table1[[#This Row],[Amount ex GST]]</f>
        <v>#N/A</v>
      </c>
      <c r="Q42" s="129"/>
      <c r="R42" s="128" t="e">
        <f>Table1[[#This Row],[Amount ex GST]]-Table1[[#This Row],[Amount1]]</f>
        <v>#N/A</v>
      </c>
    </row>
    <row r="43" spans="1:18" x14ac:dyDescent="0.2">
      <c r="A43" s="99"/>
      <c r="B43" s="93"/>
      <c r="C43" s="94"/>
      <c r="D43" s="95"/>
      <c r="E43" s="101" t="e">
        <f>LOOKUP(D43,Accounts!A:A,Accounts!B:B)</f>
        <v>#N/A</v>
      </c>
      <c r="F43" s="101" t="e">
        <f>LOOKUP(Table1[[#This Row],[Account '#]],Accounts!A:A,Accounts!D:D)</f>
        <v>#N/A</v>
      </c>
      <c r="G43" s="145"/>
      <c r="H43" s="144" t="e">
        <f>IF(Table1[[#This Row],[GST?]],Table1[[#This Row],[Amount inc GST]]-(Table1[[#This Row],[Amount inc GST]]/1.15),0)</f>
        <v>#N/A</v>
      </c>
      <c r="I43" s="145" t="e">
        <f>Table1[[#This Row],[Amount inc GST]]-Table1[[#This Row],[GST]]</f>
        <v>#N/A</v>
      </c>
      <c r="J43" s="97"/>
      <c r="K43" s="153">
        <f>IF(J43="c",K42+Table1[[#This Row],[Amount inc GST]],K42)</f>
        <v>0</v>
      </c>
      <c r="L43" s="153">
        <f>IF(J43="p1",L42+Table1[Amount inc GST],L42)</f>
        <v>0</v>
      </c>
      <c r="M43" s="153">
        <f>IF(J43="p2",M42+Table1[Amount inc GST],M42)</f>
        <v>0</v>
      </c>
      <c r="N43" s="152">
        <f>IF(J43="s",N42+Table1[[#This Row],[Amount inc GST]],N42)</f>
        <v>0</v>
      </c>
      <c r="O43" s="129"/>
      <c r="P43" s="128" t="e">
        <f>Table1[[#This Row],[Amount ex GST]]</f>
        <v>#N/A</v>
      </c>
      <c r="Q43" s="129"/>
      <c r="R43" s="128" t="e">
        <f>Table1[[#This Row],[Amount ex GST]]-Table1[[#This Row],[Amount1]]</f>
        <v>#N/A</v>
      </c>
    </row>
    <row r="44" spans="1:18" x14ac:dyDescent="0.2">
      <c r="A44" s="99"/>
      <c r="B44" s="93"/>
      <c r="C44" s="94"/>
      <c r="D44" s="95"/>
      <c r="E44" s="101" t="e">
        <f>LOOKUP(D44,Accounts!A:A,Accounts!B:B)</f>
        <v>#N/A</v>
      </c>
      <c r="F44" s="101" t="e">
        <f>LOOKUP(Table1[[#This Row],[Account '#]],Accounts!A:A,Accounts!D:D)</f>
        <v>#N/A</v>
      </c>
      <c r="G44" s="144"/>
      <c r="H44" s="144" t="e">
        <f>IF(Table1[[#This Row],[GST?]],Table1[[#This Row],[Amount inc GST]]-(Table1[[#This Row],[Amount inc GST]]/1.15),0)</f>
        <v>#N/A</v>
      </c>
      <c r="I44" s="144" t="e">
        <f>Table1[[#This Row],[Amount inc GST]]-Table1[[#This Row],[GST]]</f>
        <v>#N/A</v>
      </c>
      <c r="J44" s="97"/>
      <c r="K44" s="153">
        <f>IF(J44="c",K43+Table1[[#This Row],[Amount inc GST]],K43)</f>
        <v>0</v>
      </c>
      <c r="L44" s="153">
        <f>IF(J44="p1",L43+Table1[Amount inc GST],L43)</f>
        <v>0</v>
      </c>
      <c r="M44" s="153">
        <f>IF(J44="p2",M43+Table1[Amount inc GST],M43)</f>
        <v>0</v>
      </c>
      <c r="N44" s="152">
        <f>IF(J44="s",N43+Table1[[#This Row],[Amount inc GST]],N43)</f>
        <v>0</v>
      </c>
      <c r="O44" s="129"/>
      <c r="P44" s="128" t="e">
        <f>Table1[[#This Row],[Amount ex GST]]</f>
        <v>#N/A</v>
      </c>
      <c r="Q44" s="129"/>
      <c r="R44" s="128" t="e">
        <f>Table1[[#This Row],[Amount ex GST]]-Table1[[#This Row],[Amount1]]</f>
        <v>#N/A</v>
      </c>
    </row>
    <row r="45" spans="1:18" x14ac:dyDescent="0.2">
      <c r="A45" s="99"/>
      <c r="B45" s="93"/>
      <c r="C45" s="94"/>
      <c r="D45" s="95"/>
      <c r="E45" s="101" t="e">
        <f>LOOKUP(D45,Accounts!A:A,Accounts!B:B)</f>
        <v>#N/A</v>
      </c>
      <c r="F45" s="101" t="e">
        <f>LOOKUP(Table1[[#This Row],[Account '#]],Accounts!A:A,Accounts!D:D)</f>
        <v>#N/A</v>
      </c>
      <c r="G45" s="144"/>
      <c r="H45" s="144" t="e">
        <f>IF(Table1[[#This Row],[GST?]],Table1[[#This Row],[Amount inc GST]]-(Table1[[#This Row],[Amount inc GST]]/1.15),0)</f>
        <v>#N/A</v>
      </c>
      <c r="I45" s="144" t="e">
        <f>Table1[[#This Row],[Amount inc GST]]-Table1[[#This Row],[GST]]</f>
        <v>#N/A</v>
      </c>
      <c r="J45" s="97"/>
      <c r="K45" s="153">
        <f>IF(J45="c",K44+Table1[[#This Row],[Amount inc GST]],K44)</f>
        <v>0</v>
      </c>
      <c r="L45" s="153">
        <f>IF(J45="p1",L44+Table1[Amount inc GST],L44)</f>
        <v>0</v>
      </c>
      <c r="M45" s="153">
        <f>IF(J45="p2",M44+Table1[Amount inc GST],M44)</f>
        <v>0</v>
      </c>
      <c r="N45" s="152">
        <f>IF(J45="s",N44+Table1[[#This Row],[Amount inc GST]],N44)</f>
        <v>0</v>
      </c>
      <c r="O45" s="129"/>
      <c r="P45" s="128" t="e">
        <f>Table1[[#This Row],[Amount ex GST]]</f>
        <v>#N/A</v>
      </c>
      <c r="Q45" s="129"/>
      <c r="R45" s="128" t="e">
        <f>Table1[[#This Row],[Amount ex GST]]-Table1[[#This Row],[Amount1]]</f>
        <v>#N/A</v>
      </c>
    </row>
    <row r="46" spans="1:18" x14ac:dyDescent="0.2">
      <c r="A46" s="99"/>
      <c r="B46" s="93"/>
      <c r="C46" s="94"/>
      <c r="D46" s="95"/>
      <c r="E46" s="101" t="e">
        <f>LOOKUP(D46,Accounts!A:A,Accounts!B:B)</f>
        <v>#N/A</v>
      </c>
      <c r="F46" s="101" t="e">
        <f>LOOKUP(Table1[[#This Row],[Account '#]],Accounts!A:A,Accounts!D:D)</f>
        <v>#N/A</v>
      </c>
      <c r="G46" s="145"/>
      <c r="H46" s="144" t="e">
        <f>IF(Table1[[#This Row],[GST?]],Table1[[#This Row],[Amount inc GST]]-(Table1[[#This Row],[Amount inc GST]]/1.15),0)</f>
        <v>#N/A</v>
      </c>
      <c r="I46" s="145" t="e">
        <f>Table1[[#This Row],[Amount inc GST]]-Table1[[#This Row],[GST]]</f>
        <v>#N/A</v>
      </c>
      <c r="J46" s="97"/>
      <c r="K46" s="153">
        <f>IF(J46="c",K45+Table1[[#This Row],[Amount inc GST]],K45)</f>
        <v>0</v>
      </c>
      <c r="L46" s="153">
        <f>IF(J46="p1",L45+Table1[Amount inc GST],L45)</f>
        <v>0</v>
      </c>
      <c r="M46" s="153">
        <f>IF(J46="p2",M45+Table1[Amount inc GST],M45)</f>
        <v>0</v>
      </c>
      <c r="N46" s="152">
        <f>IF(J46="s",N45+Table1[[#This Row],[Amount inc GST]],N45)</f>
        <v>0</v>
      </c>
      <c r="O46" s="129"/>
      <c r="P46" s="128" t="e">
        <f>Table1[[#This Row],[Amount ex GST]]</f>
        <v>#N/A</v>
      </c>
      <c r="Q46" s="129"/>
      <c r="R46" s="128" t="e">
        <f>Table1[[#This Row],[Amount ex GST]]-Table1[[#This Row],[Amount1]]</f>
        <v>#N/A</v>
      </c>
    </row>
    <row r="47" spans="1:18" x14ac:dyDescent="0.2">
      <c r="A47" s="99"/>
      <c r="B47" s="93"/>
      <c r="C47" s="94"/>
      <c r="D47" s="95"/>
      <c r="E47" s="101" t="e">
        <f>LOOKUP(D47,Accounts!A:A,Accounts!B:B)</f>
        <v>#N/A</v>
      </c>
      <c r="F47" s="101" t="e">
        <f>LOOKUP(Table1[[#This Row],[Account '#]],Accounts!A:A,Accounts!D:D)</f>
        <v>#N/A</v>
      </c>
      <c r="G47" s="145"/>
      <c r="H47" s="144" t="e">
        <f>IF(Table1[[#This Row],[GST?]],Table1[[#This Row],[Amount inc GST]]-(Table1[[#This Row],[Amount inc GST]]/1.15),0)</f>
        <v>#N/A</v>
      </c>
      <c r="I47" s="145" t="e">
        <f>Table1[[#This Row],[Amount inc GST]]-Table1[[#This Row],[GST]]</f>
        <v>#N/A</v>
      </c>
      <c r="J47" s="97"/>
      <c r="K47" s="153">
        <f>IF(J47="c",K46+Table1[[#This Row],[Amount inc GST]],K46)</f>
        <v>0</v>
      </c>
      <c r="L47" s="153">
        <f>IF(J47="p1",L46+Table1[Amount inc GST],L46)</f>
        <v>0</v>
      </c>
      <c r="M47" s="153">
        <f>IF(J47="p2",M46+Table1[Amount inc GST],M46)</f>
        <v>0</v>
      </c>
      <c r="N47" s="152">
        <f>IF(J47="s",N46+Table1[[#This Row],[Amount inc GST]],N46)</f>
        <v>0</v>
      </c>
      <c r="O47" s="129"/>
      <c r="P47" s="128" t="e">
        <f>Table1[[#This Row],[Amount ex GST]]</f>
        <v>#N/A</v>
      </c>
      <c r="Q47" s="129"/>
      <c r="R47" s="128" t="e">
        <f>Table1[[#This Row],[Amount ex GST]]-Table1[[#This Row],[Amount1]]</f>
        <v>#N/A</v>
      </c>
    </row>
    <row r="48" spans="1:18" x14ac:dyDescent="0.2">
      <c r="A48" s="99"/>
      <c r="B48" s="93"/>
      <c r="C48" s="94"/>
      <c r="D48" s="95"/>
      <c r="E48" s="101" t="e">
        <f>LOOKUP(D48,Accounts!A:A,Accounts!B:B)</f>
        <v>#N/A</v>
      </c>
      <c r="F48" s="101" t="e">
        <f>LOOKUP(Table1[[#This Row],[Account '#]],Accounts!A:A,Accounts!D:D)</f>
        <v>#N/A</v>
      </c>
      <c r="G48" s="145"/>
      <c r="H48" s="144" t="e">
        <f>IF(Table1[[#This Row],[GST?]],Table1[[#This Row],[Amount inc GST]]-(Table1[[#This Row],[Amount inc GST]]/1.15),0)</f>
        <v>#N/A</v>
      </c>
      <c r="I48" s="145" t="e">
        <f>Table1[[#This Row],[Amount inc GST]]-Table1[[#This Row],[GST]]</f>
        <v>#N/A</v>
      </c>
      <c r="J48" s="97"/>
      <c r="K48" s="153">
        <f>IF(J48="c",K47+Table1[[#This Row],[Amount inc GST]],K47)</f>
        <v>0</v>
      </c>
      <c r="L48" s="153">
        <f>IF(J48="p1",L47+Table1[Amount inc GST],L47)</f>
        <v>0</v>
      </c>
      <c r="M48" s="153">
        <f>IF(J48="p2",M47+Table1[Amount inc GST],M47)</f>
        <v>0</v>
      </c>
      <c r="N48" s="152">
        <f>IF(J48="s",N47+Table1[[#This Row],[Amount inc GST]],N47)</f>
        <v>0</v>
      </c>
      <c r="O48" s="129"/>
      <c r="P48" s="128" t="e">
        <f>Table1[[#This Row],[Amount ex GST]]</f>
        <v>#N/A</v>
      </c>
      <c r="Q48" s="129"/>
      <c r="R48" s="128" t="e">
        <f>Table1[[#This Row],[Amount ex GST]]-Table1[[#This Row],[Amount1]]</f>
        <v>#N/A</v>
      </c>
    </row>
    <row r="49" spans="1:18" x14ac:dyDescent="0.2">
      <c r="A49" s="99"/>
      <c r="B49" s="93"/>
      <c r="C49" s="94"/>
      <c r="D49" s="95"/>
      <c r="E49" s="101" t="e">
        <f>LOOKUP(D49,Accounts!A:A,Accounts!B:B)</f>
        <v>#N/A</v>
      </c>
      <c r="F49" s="101" t="e">
        <f>LOOKUP(Table1[[#This Row],[Account '#]],Accounts!A:A,Accounts!D:D)</f>
        <v>#N/A</v>
      </c>
      <c r="G49" s="145"/>
      <c r="H49" s="144" t="e">
        <f>IF(Table1[[#This Row],[GST?]],Table1[[#This Row],[Amount inc GST]]-(Table1[[#This Row],[Amount inc GST]]/1.15),0)</f>
        <v>#N/A</v>
      </c>
      <c r="I49" s="145" t="e">
        <f>Table1[[#This Row],[Amount inc GST]]-Table1[[#This Row],[GST]]</f>
        <v>#N/A</v>
      </c>
      <c r="J49" s="97"/>
      <c r="K49" s="153">
        <f>IF(J49="c",K48+Table1[[#This Row],[Amount inc GST]],K48)</f>
        <v>0</v>
      </c>
      <c r="L49" s="153">
        <f>IF(J49="p1",L48+Table1[Amount inc GST],L48)</f>
        <v>0</v>
      </c>
      <c r="M49" s="153">
        <f>IF(J49="p2",M48+Table1[Amount inc GST],M48)</f>
        <v>0</v>
      </c>
      <c r="N49" s="152">
        <f>IF(J49="s",N48+Table1[[#This Row],[Amount inc GST]],N48)</f>
        <v>0</v>
      </c>
      <c r="O49" s="129"/>
      <c r="P49" s="128" t="e">
        <f>Table1[[#This Row],[Amount ex GST]]</f>
        <v>#N/A</v>
      </c>
      <c r="Q49" s="129"/>
      <c r="R49" s="128" t="e">
        <f>Table1[[#This Row],[Amount ex GST]]-Table1[[#This Row],[Amount1]]</f>
        <v>#N/A</v>
      </c>
    </row>
    <row r="50" spans="1:18" x14ac:dyDescent="0.2">
      <c r="A50" s="99"/>
      <c r="B50" s="93"/>
      <c r="C50" s="94"/>
      <c r="D50" s="95"/>
      <c r="E50" s="101" t="e">
        <f>LOOKUP(D50,Accounts!A:A,Accounts!B:B)</f>
        <v>#N/A</v>
      </c>
      <c r="F50" s="101" t="e">
        <f>LOOKUP(Table1[[#This Row],[Account '#]],Accounts!A:A,Accounts!D:D)</f>
        <v>#N/A</v>
      </c>
      <c r="G50" s="145"/>
      <c r="H50" s="144" t="e">
        <f>IF(Table1[[#This Row],[GST?]],Table1[[#This Row],[Amount inc GST]]-(Table1[[#This Row],[Amount inc GST]]/1.15),0)</f>
        <v>#N/A</v>
      </c>
      <c r="I50" s="145" t="e">
        <f>Table1[[#This Row],[Amount inc GST]]-Table1[[#This Row],[GST]]</f>
        <v>#N/A</v>
      </c>
      <c r="J50" s="97"/>
      <c r="K50" s="153">
        <f>IF(J50="c",K49+Table1[[#This Row],[Amount inc GST]],K49)</f>
        <v>0</v>
      </c>
      <c r="L50" s="153">
        <f>IF(J50="p1",L49+Table1[Amount inc GST],L49)</f>
        <v>0</v>
      </c>
      <c r="M50" s="153">
        <f>IF(J50="p2",M49+Table1[Amount inc GST],M49)</f>
        <v>0</v>
      </c>
      <c r="N50" s="152">
        <f>IF(J50="s",N49+Table1[[#This Row],[Amount inc GST]],N49)</f>
        <v>0</v>
      </c>
      <c r="O50" s="129"/>
      <c r="P50" s="128" t="e">
        <f>Table1[[#This Row],[Amount ex GST]]</f>
        <v>#N/A</v>
      </c>
      <c r="Q50" s="129"/>
      <c r="R50" s="128" t="e">
        <f>Table1[[#This Row],[Amount ex GST]]-Table1[[#This Row],[Amount1]]</f>
        <v>#N/A</v>
      </c>
    </row>
    <row r="51" spans="1:18" x14ac:dyDescent="0.2">
      <c r="A51" s="99"/>
      <c r="B51" s="93"/>
      <c r="C51" s="94"/>
      <c r="D51" s="95"/>
      <c r="E51" s="101" t="e">
        <f>LOOKUP(D51,Accounts!A:A,Accounts!B:B)</f>
        <v>#N/A</v>
      </c>
      <c r="F51" s="101" t="e">
        <f>LOOKUP(Table1[[#This Row],[Account '#]],Accounts!A:A,Accounts!D:D)</f>
        <v>#N/A</v>
      </c>
      <c r="G51" s="145"/>
      <c r="H51" s="144" t="e">
        <f>IF(Table1[[#This Row],[GST?]],Table1[[#This Row],[Amount inc GST]]-(Table1[[#This Row],[Amount inc GST]]/1.15),0)</f>
        <v>#N/A</v>
      </c>
      <c r="I51" s="145" t="e">
        <f>Table1[[#This Row],[Amount inc GST]]-Table1[[#This Row],[GST]]</f>
        <v>#N/A</v>
      </c>
      <c r="J51" s="97"/>
      <c r="K51" s="153">
        <f>IF(J51="c",K50+Table1[[#This Row],[Amount inc GST]],K50)</f>
        <v>0</v>
      </c>
      <c r="L51" s="153">
        <f>IF(J51="p1",L50+Table1[Amount inc GST],L50)</f>
        <v>0</v>
      </c>
      <c r="M51" s="153">
        <f>IF(J51="p2",M50+Table1[Amount inc GST],M50)</f>
        <v>0</v>
      </c>
      <c r="N51" s="152">
        <f>IF(J51="s",N50+Table1[[#This Row],[Amount inc GST]],N50)</f>
        <v>0</v>
      </c>
      <c r="O51" s="129"/>
      <c r="P51" s="128" t="e">
        <f>Table1[[#This Row],[Amount ex GST]]</f>
        <v>#N/A</v>
      </c>
      <c r="Q51" s="129"/>
      <c r="R51" s="128" t="e">
        <f>Table1[[#This Row],[Amount ex GST]]-Table1[[#This Row],[Amount1]]</f>
        <v>#N/A</v>
      </c>
    </row>
    <row r="52" spans="1:18" x14ac:dyDescent="0.2">
      <c r="A52" s="99"/>
      <c r="B52" s="93"/>
      <c r="C52" s="94"/>
      <c r="D52" s="95"/>
      <c r="E52" s="100" t="e">
        <f>LOOKUP(D52,Accounts!A:A,Accounts!B:B)</f>
        <v>#N/A</v>
      </c>
      <c r="F52" s="100" t="e">
        <f>LOOKUP(Table1[[#This Row],[Account '#]],Accounts!A:A,Accounts!D:D)</f>
        <v>#N/A</v>
      </c>
      <c r="G52" s="144"/>
      <c r="H52" s="144" t="e">
        <f>IF(Table1[[#This Row],[GST?]],Table1[[#This Row],[Amount inc GST]]-(Table1[[#This Row],[Amount inc GST]]/1.15),0)</f>
        <v>#N/A</v>
      </c>
      <c r="I52" s="144" t="e">
        <f>Table1[[#This Row],[Amount inc GST]]-Table1[[#This Row],[GST]]</f>
        <v>#N/A</v>
      </c>
      <c r="J52" s="97"/>
      <c r="K52" s="153">
        <f>IF(J52="c",K51+Table1[[#This Row],[Amount inc GST]],K51)</f>
        <v>0</v>
      </c>
      <c r="L52" s="153">
        <f>IF(J52="p1",L51+Table1[Amount inc GST],L51)</f>
        <v>0</v>
      </c>
      <c r="M52" s="153">
        <f>IF(J52="p2",M51+Table1[Amount inc GST],M51)</f>
        <v>0</v>
      </c>
      <c r="N52" s="152">
        <f>IF(J52="s",N51+Table1[[#This Row],[Amount inc GST]],N51)</f>
        <v>0</v>
      </c>
      <c r="O52" s="129"/>
      <c r="P52" s="128" t="e">
        <f>Table1[[#This Row],[Amount ex GST]]</f>
        <v>#N/A</v>
      </c>
      <c r="Q52" s="129"/>
      <c r="R52" s="128" t="e">
        <f>Table1[[#This Row],[Amount ex GST]]-Table1[[#This Row],[Amount1]]</f>
        <v>#N/A</v>
      </c>
    </row>
    <row r="53" spans="1:18" x14ac:dyDescent="0.2">
      <c r="A53" s="99"/>
      <c r="B53" s="93"/>
      <c r="C53" s="94"/>
      <c r="D53" s="95"/>
      <c r="E53" s="101" t="e">
        <f>LOOKUP(D53,Accounts!A:A,Accounts!B:B)</f>
        <v>#N/A</v>
      </c>
      <c r="F53" s="101" t="e">
        <f>LOOKUP(Table1[[#This Row],[Account '#]],Accounts!A:A,Accounts!D:D)</f>
        <v>#N/A</v>
      </c>
      <c r="G53" s="145"/>
      <c r="H53" s="144" t="e">
        <f>IF(Table1[[#This Row],[GST?]],Table1[[#This Row],[Amount inc GST]]-(Table1[[#This Row],[Amount inc GST]]/1.15),0)</f>
        <v>#N/A</v>
      </c>
      <c r="I53" s="145" t="e">
        <f>Table1[[#This Row],[Amount inc GST]]-Table1[[#This Row],[GST]]</f>
        <v>#N/A</v>
      </c>
      <c r="J53" s="97"/>
      <c r="K53" s="153">
        <f>IF(J53="c",K52+Table1[[#This Row],[Amount inc GST]],K52)</f>
        <v>0</v>
      </c>
      <c r="L53" s="153">
        <f>IF(J53="p1",L52+Table1[Amount inc GST],L52)</f>
        <v>0</v>
      </c>
      <c r="M53" s="153">
        <f>IF(J53="p2",M52+Table1[Amount inc GST],M52)</f>
        <v>0</v>
      </c>
      <c r="N53" s="152">
        <f>IF(J53="s",N52+Table1[[#This Row],[Amount inc GST]],N52)</f>
        <v>0</v>
      </c>
      <c r="O53" s="129"/>
      <c r="P53" s="128" t="e">
        <f>Table1[[#This Row],[Amount ex GST]]</f>
        <v>#N/A</v>
      </c>
      <c r="Q53" s="129"/>
      <c r="R53" s="128" t="e">
        <f>Table1[[#This Row],[Amount ex GST]]-Table1[[#This Row],[Amount1]]</f>
        <v>#N/A</v>
      </c>
    </row>
    <row r="54" spans="1:18" x14ac:dyDescent="0.2">
      <c r="A54" s="99"/>
      <c r="B54" s="93"/>
      <c r="C54" s="94"/>
      <c r="D54" s="95"/>
      <c r="E54" s="100" t="e">
        <f>LOOKUP(D54,Accounts!A:A,Accounts!B:B)</f>
        <v>#N/A</v>
      </c>
      <c r="F54" s="100" t="e">
        <f>LOOKUP(Table1[[#This Row],[Account '#]],Accounts!A:A,Accounts!D:D)</f>
        <v>#N/A</v>
      </c>
      <c r="G54" s="144"/>
      <c r="H54" s="144" t="e">
        <f>IF(Table1[[#This Row],[GST?]],Table1[[#This Row],[Amount inc GST]]-(Table1[[#This Row],[Amount inc GST]]/1.15),0)</f>
        <v>#N/A</v>
      </c>
      <c r="I54" s="144" t="e">
        <f>Table1[[#This Row],[Amount inc GST]]-Table1[[#This Row],[GST]]</f>
        <v>#N/A</v>
      </c>
      <c r="J54" s="97"/>
      <c r="K54" s="153">
        <f>IF(J54="c",K53+Table1[[#This Row],[Amount inc GST]],K53)</f>
        <v>0</v>
      </c>
      <c r="L54" s="153">
        <f>IF(J54="p1",L53+Table1[Amount inc GST],L53)</f>
        <v>0</v>
      </c>
      <c r="M54" s="153">
        <f>IF(J54="p2",M53+Table1[Amount inc GST],M53)</f>
        <v>0</v>
      </c>
      <c r="N54" s="152">
        <f>IF(J54="s",N53+Table1[[#This Row],[Amount inc GST]],N53)</f>
        <v>0</v>
      </c>
      <c r="O54" s="129"/>
      <c r="P54" s="128" t="e">
        <f>Table1[[#This Row],[Amount ex GST]]</f>
        <v>#N/A</v>
      </c>
      <c r="Q54" s="129"/>
      <c r="R54" s="128" t="e">
        <f>Table1[[#This Row],[Amount ex GST]]-Table1[[#This Row],[Amount1]]</f>
        <v>#N/A</v>
      </c>
    </row>
    <row r="55" spans="1:18" x14ac:dyDescent="0.2">
      <c r="A55" s="99"/>
      <c r="B55" s="93"/>
      <c r="C55" s="94"/>
      <c r="D55" s="95"/>
      <c r="E55" s="100" t="e">
        <f>LOOKUP(D55,Accounts!A:A,Accounts!B:B)</f>
        <v>#N/A</v>
      </c>
      <c r="F55" s="100" t="e">
        <f>LOOKUP(Table1[[#This Row],[Account '#]],Accounts!A:A,Accounts!D:D)</f>
        <v>#N/A</v>
      </c>
      <c r="G55" s="144"/>
      <c r="H55" s="144" t="e">
        <f>IF(Table1[[#This Row],[GST?]],Table1[[#This Row],[Amount inc GST]]-(Table1[[#This Row],[Amount inc GST]]/1.15),0)</f>
        <v>#N/A</v>
      </c>
      <c r="I55" s="144" t="e">
        <f>Table1[[#This Row],[Amount inc GST]]-Table1[[#This Row],[GST]]</f>
        <v>#N/A</v>
      </c>
      <c r="J55" s="97"/>
      <c r="K55" s="153">
        <f>IF(J55="c",K54+Table1[[#This Row],[Amount inc GST]],K54)</f>
        <v>0</v>
      </c>
      <c r="L55" s="153">
        <f>IF(J55="p1",L54+Table1[Amount inc GST],L54)</f>
        <v>0</v>
      </c>
      <c r="M55" s="153">
        <f>IF(J55="p2",M54+Table1[Amount inc GST],M54)</f>
        <v>0</v>
      </c>
      <c r="N55" s="152">
        <f>IF(J55="s",N54+Table1[[#This Row],[Amount inc GST]],N54)</f>
        <v>0</v>
      </c>
      <c r="O55" s="129"/>
      <c r="P55" s="128" t="e">
        <f>Table1[[#This Row],[Amount ex GST]]</f>
        <v>#N/A</v>
      </c>
      <c r="Q55" s="129"/>
      <c r="R55" s="128" t="e">
        <f>Table1[[#This Row],[Amount ex GST]]-Table1[[#This Row],[Amount1]]</f>
        <v>#N/A</v>
      </c>
    </row>
    <row r="56" spans="1:18" x14ac:dyDescent="0.2">
      <c r="A56" s="99"/>
      <c r="B56" s="93"/>
      <c r="C56" s="94"/>
      <c r="D56" s="95"/>
      <c r="E56" s="101" t="e">
        <f>LOOKUP(D56,Accounts!A:A,Accounts!B:B)</f>
        <v>#N/A</v>
      </c>
      <c r="F56" s="101" t="e">
        <f>LOOKUP(Table1[[#This Row],[Account '#]],Accounts!A:A,Accounts!D:D)</f>
        <v>#N/A</v>
      </c>
      <c r="G56" s="145"/>
      <c r="H56" s="144" t="e">
        <f>IF(Table1[[#This Row],[GST?]],Table1[[#This Row],[Amount inc GST]]-(Table1[[#This Row],[Amount inc GST]]/1.15),0)</f>
        <v>#N/A</v>
      </c>
      <c r="I56" s="145" t="e">
        <f>Table1[[#This Row],[Amount inc GST]]-Table1[[#This Row],[GST]]</f>
        <v>#N/A</v>
      </c>
      <c r="J56" s="97"/>
      <c r="K56" s="153">
        <f>IF(J56="c",K55+Table1[[#This Row],[Amount inc GST]],K55)</f>
        <v>0</v>
      </c>
      <c r="L56" s="153">
        <f>IF(J56="p1",L55+Table1[Amount inc GST],L55)</f>
        <v>0</v>
      </c>
      <c r="M56" s="153">
        <f>IF(J56="p2",M55+Table1[Amount inc GST],M55)</f>
        <v>0</v>
      </c>
      <c r="N56" s="152">
        <f>IF(J56="s",N55+Table1[[#This Row],[Amount inc GST]],N55)</f>
        <v>0</v>
      </c>
      <c r="O56" s="129"/>
      <c r="P56" s="128" t="e">
        <f>Table1[[#This Row],[Amount ex GST]]</f>
        <v>#N/A</v>
      </c>
      <c r="Q56" s="129"/>
      <c r="R56" s="128" t="e">
        <f>Table1[[#This Row],[Amount ex GST]]-Table1[[#This Row],[Amount1]]</f>
        <v>#N/A</v>
      </c>
    </row>
    <row r="57" spans="1:18" x14ac:dyDescent="0.2">
      <c r="A57" s="99"/>
      <c r="B57" s="93"/>
      <c r="C57" s="94"/>
      <c r="D57" s="95"/>
      <c r="E57" s="101" t="e">
        <f>LOOKUP(D57,Accounts!A:A,Accounts!B:B)</f>
        <v>#N/A</v>
      </c>
      <c r="F57" s="101" t="e">
        <f>LOOKUP(Table1[[#This Row],[Account '#]],Accounts!A:A,Accounts!D:D)</f>
        <v>#N/A</v>
      </c>
      <c r="G57" s="144"/>
      <c r="H57" s="144" t="e">
        <f>IF(Table1[[#This Row],[GST?]],Table1[[#This Row],[Amount inc GST]]-(Table1[[#This Row],[Amount inc GST]]/1.15),0)</f>
        <v>#N/A</v>
      </c>
      <c r="I57" s="144" t="e">
        <f>Table1[[#This Row],[Amount inc GST]]-Table1[[#This Row],[GST]]</f>
        <v>#N/A</v>
      </c>
      <c r="J57" s="97"/>
      <c r="K57" s="153">
        <f>IF(J57="c",K56+Table1[[#This Row],[Amount inc GST]],K56)</f>
        <v>0</v>
      </c>
      <c r="L57" s="153">
        <f>IF(J57="p1",L56+Table1[Amount inc GST],L56)</f>
        <v>0</v>
      </c>
      <c r="M57" s="153">
        <f>IF(J57="p2",M56+Table1[Amount inc GST],M56)</f>
        <v>0</v>
      </c>
      <c r="N57" s="152">
        <f>IF(J57="s",N56+Table1[[#This Row],[Amount inc GST]],N56)</f>
        <v>0</v>
      </c>
      <c r="O57" s="129"/>
      <c r="P57" s="128" t="e">
        <f>Table1[[#This Row],[Amount ex GST]]</f>
        <v>#N/A</v>
      </c>
      <c r="Q57" s="129"/>
      <c r="R57" s="128" t="e">
        <f>Table1[[#This Row],[Amount ex GST]]-Table1[[#This Row],[Amount1]]</f>
        <v>#N/A</v>
      </c>
    </row>
    <row r="58" spans="1:18" x14ac:dyDescent="0.2">
      <c r="A58" s="99"/>
      <c r="B58" s="93"/>
      <c r="C58" s="94"/>
      <c r="D58" s="95"/>
      <c r="E58" s="101" t="e">
        <f>LOOKUP(D58,Accounts!A:A,Accounts!B:B)</f>
        <v>#N/A</v>
      </c>
      <c r="F58" s="101" t="e">
        <f>LOOKUP(Table1[[#This Row],[Account '#]],Accounts!A:A,Accounts!D:D)</f>
        <v>#N/A</v>
      </c>
      <c r="G58" s="144"/>
      <c r="H58" s="144" t="e">
        <f>IF(Table1[[#This Row],[GST?]],Table1[[#This Row],[Amount inc GST]]-(Table1[[#This Row],[Amount inc GST]]/1.15),0)</f>
        <v>#N/A</v>
      </c>
      <c r="I58" s="144" t="e">
        <f>Table1[[#This Row],[Amount inc GST]]-Table1[[#This Row],[GST]]</f>
        <v>#N/A</v>
      </c>
      <c r="J58" s="97"/>
      <c r="K58" s="153">
        <f>IF(J58="c",K57+Table1[[#This Row],[Amount inc GST]],K57)</f>
        <v>0</v>
      </c>
      <c r="L58" s="153">
        <f>IF(J58="p1",L57+Table1[Amount inc GST],L57)</f>
        <v>0</v>
      </c>
      <c r="M58" s="153">
        <f>IF(J58="p2",M57+Table1[Amount inc GST],M57)</f>
        <v>0</v>
      </c>
      <c r="N58" s="152">
        <f>IF(J58="s",N57+Table1[[#This Row],[Amount inc GST]],N57)</f>
        <v>0</v>
      </c>
      <c r="O58" s="129"/>
      <c r="P58" s="128" t="e">
        <f>Table1[[#This Row],[Amount ex GST]]</f>
        <v>#N/A</v>
      </c>
      <c r="Q58" s="129"/>
      <c r="R58" s="128" t="e">
        <f>Table1[[#This Row],[Amount ex GST]]-Table1[[#This Row],[Amount1]]</f>
        <v>#N/A</v>
      </c>
    </row>
    <row r="59" spans="1:18" x14ac:dyDescent="0.2">
      <c r="A59" s="99"/>
      <c r="B59" s="93"/>
      <c r="C59" s="94"/>
      <c r="D59" s="95"/>
      <c r="E59" s="101" t="e">
        <f>LOOKUP(D59,Accounts!A:A,Accounts!B:B)</f>
        <v>#N/A</v>
      </c>
      <c r="F59" s="101" t="e">
        <f>LOOKUP(Table1[[#This Row],[Account '#]],Accounts!A:A,Accounts!D:D)</f>
        <v>#N/A</v>
      </c>
      <c r="G59" s="145"/>
      <c r="H59" s="144" t="e">
        <f>IF(Table1[[#This Row],[GST?]],Table1[[#This Row],[Amount inc GST]]-(Table1[[#This Row],[Amount inc GST]]/1.15),0)</f>
        <v>#N/A</v>
      </c>
      <c r="I59" s="145" t="e">
        <f>Table1[[#This Row],[Amount inc GST]]-Table1[[#This Row],[GST]]</f>
        <v>#N/A</v>
      </c>
      <c r="J59" s="97"/>
      <c r="K59" s="153">
        <f>IF(J59="c",K58+Table1[[#This Row],[Amount inc GST]],K58)</f>
        <v>0</v>
      </c>
      <c r="L59" s="153">
        <f>IF(J59="p1",L58+Table1[Amount inc GST],L58)</f>
        <v>0</v>
      </c>
      <c r="M59" s="153">
        <f>IF(J59="p2",M58+Table1[Amount inc GST],M58)</f>
        <v>0</v>
      </c>
      <c r="N59" s="152">
        <f>IF(J59="s",N58+Table1[[#This Row],[Amount inc GST]],N58)</f>
        <v>0</v>
      </c>
      <c r="O59" s="129"/>
      <c r="P59" s="128" t="e">
        <f>Table1[[#This Row],[Amount ex GST]]</f>
        <v>#N/A</v>
      </c>
      <c r="Q59" s="129"/>
      <c r="R59" s="128" t="e">
        <f>Table1[[#This Row],[Amount ex GST]]-Table1[[#This Row],[Amount1]]</f>
        <v>#N/A</v>
      </c>
    </row>
    <row r="60" spans="1:18" x14ac:dyDescent="0.2">
      <c r="A60" s="99"/>
      <c r="B60" s="93"/>
      <c r="C60" s="94"/>
      <c r="D60" s="95"/>
      <c r="E60" s="100" t="e">
        <f>LOOKUP(D60,Accounts!A:A,Accounts!B:B)</f>
        <v>#N/A</v>
      </c>
      <c r="F60" s="100" t="e">
        <f>LOOKUP(Table1[[#This Row],[Account '#]],Accounts!A:A,Accounts!D:D)</f>
        <v>#N/A</v>
      </c>
      <c r="G60" s="145"/>
      <c r="H60" s="144" t="e">
        <f>IF(Table1[[#This Row],[GST?]],Table1[[#This Row],[Amount inc GST]]-(Table1[[#This Row],[Amount inc GST]]/1.15),0)</f>
        <v>#N/A</v>
      </c>
      <c r="I60" s="145" t="e">
        <f>Table1[[#This Row],[Amount inc GST]]-Table1[[#This Row],[GST]]</f>
        <v>#N/A</v>
      </c>
      <c r="J60" s="97"/>
      <c r="K60" s="153">
        <f>IF(J60="c",K59+Table1[[#This Row],[Amount inc GST]],K59)</f>
        <v>0</v>
      </c>
      <c r="L60" s="153">
        <f>IF(J60="p1",L59+Table1[Amount inc GST],L59)</f>
        <v>0</v>
      </c>
      <c r="M60" s="153">
        <f>IF(J60="p2",M59+Table1[Amount inc GST],M59)</f>
        <v>0</v>
      </c>
      <c r="N60" s="152">
        <f>IF(J60="s",N59+Table1[[#This Row],[Amount inc GST]],N59)</f>
        <v>0</v>
      </c>
      <c r="O60" s="129"/>
      <c r="P60" s="128" t="e">
        <f>Table1[[#This Row],[Amount ex GST]]</f>
        <v>#N/A</v>
      </c>
      <c r="Q60" s="129"/>
      <c r="R60" s="128" t="e">
        <f>Table1[[#This Row],[Amount ex GST]]-Table1[[#This Row],[Amount1]]</f>
        <v>#N/A</v>
      </c>
    </row>
    <row r="61" spans="1:18" x14ac:dyDescent="0.2">
      <c r="A61" s="99"/>
      <c r="B61" s="93"/>
      <c r="C61" s="94"/>
      <c r="D61" s="95"/>
      <c r="E61" s="101" t="e">
        <f>LOOKUP(D61,Accounts!A:A,Accounts!B:B)</f>
        <v>#N/A</v>
      </c>
      <c r="F61" s="101" t="e">
        <f>LOOKUP(Table1[[#This Row],[Account '#]],Accounts!A:A,Accounts!D:D)</f>
        <v>#N/A</v>
      </c>
      <c r="G61" s="145"/>
      <c r="H61" s="144" t="e">
        <f>IF(Table1[[#This Row],[GST?]],Table1[[#This Row],[Amount inc GST]]-(Table1[[#This Row],[Amount inc GST]]/1.15),0)</f>
        <v>#N/A</v>
      </c>
      <c r="I61" s="145" t="e">
        <f>Table1[[#This Row],[Amount inc GST]]-Table1[[#This Row],[GST]]</f>
        <v>#N/A</v>
      </c>
      <c r="J61" s="97"/>
      <c r="K61" s="153">
        <f>IF(J61="c",K60+Table1[[#This Row],[Amount inc GST]],K60)</f>
        <v>0</v>
      </c>
      <c r="L61" s="153">
        <f>IF(J61="p1",L60+Table1[Amount inc GST],L60)</f>
        <v>0</v>
      </c>
      <c r="M61" s="153">
        <f>IF(J61="p2",M60+Table1[Amount inc GST],M60)</f>
        <v>0</v>
      </c>
      <c r="N61" s="152">
        <f>IF(J61="s",N60+Table1[[#This Row],[Amount inc GST]],N60)</f>
        <v>0</v>
      </c>
      <c r="O61" s="129"/>
      <c r="P61" s="128" t="e">
        <f>Table1[[#This Row],[Amount ex GST]]</f>
        <v>#N/A</v>
      </c>
      <c r="Q61" s="129"/>
      <c r="R61" s="128" t="e">
        <f>Table1[[#This Row],[Amount ex GST]]-Table1[[#This Row],[Amount1]]</f>
        <v>#N/A</v>
      </c>
    </row>
    <row r="62" spans="1:18" x14ac:dyDescent="0.2">
      <c r="A62" s="99"/>
      <c r="B62" s="93"/>
      <c r="C62" s="94"/>
      <c r="D62" s="95"/>
      <c r="E62" s="101" t="e">
        <f>LOOKUP(D62,Accounts!A:A,Accounts!B:B)</f>
        <v>#N/A</v>
      </c>
      <c r="F62" s="101" t="e">
        <f>LOOKUP(Table1[[#This Row],[Account '#]],Accounts!A:A,Accounts!D:D)</f>
        <v>#N/A</v>
      </c>
      <c r="G62" s="145"/>
      <c r="H62" s="144" t="e">
        <f>IF(Table1[[#This Row],[GST?]],Table1[[#This Row],[Amount inc GST]]-(Table1[[#This Row],[Amount inc GST]]/1.15),0)</f>
        <v>#N/A</v>
      </c>
      <c r="I62" s="145" t="e">
        <f>Table1[[#This Row],[Amount inc GST]]-Table1[[#This Row],[GST]]</f>
        <v>#N/A</v>
      </c>
      <c r="J62" s="97"/>
      <c r="K62" s="153">
        <f>IF(J62="c",K61+Table1[[#This Row],[Amount inc GST]],K61)</f>
        <v>0</v>
      </c>
      <c r="L62" s="153">
        <f>IF(J62="p1",L61+Table1[Amount inc GST],L61)</f>
        <v>0</v>
      </c>
      <c r="M62" s="153">
        <f>IF(J62="p2",M61+Table1[Amount inc GST],M61)</f>
        <v>0</v>
      </c>
      <c r="N62" s="152">
        <f>IF(J62="s",N61+Table1[[#This Row],[Amount inc GST]],N61)</f>
        <v>0</v>
      </c>
      <c r="O62" s="129"/>
      <c r="P62" s="128" t="e">
        <f>Table1[[#This Row],[Amount ex GST]]</f>
        <v>#N/A</v>
      </c>
      <c r="Q62" s="129"/>
      <c r="R62" s="128" t="e">
        <f>Table1[[#This Row],[Amount ex GST]]-Table1[[#This Row],[Amount1]]</f>
        <v>#N/A</v>
      </c>
    </row>
    <row r="63" spans="1:18" x14ac:dyDescent="0.2">
      <c r="A63" s="99"/>
      <c r="B63" s="102"/>
      <c r="C63" s="103"/>
      <c r="D63" s="104"/>
      <c r="E63" s="101" t="e">
        <f>LOOKUP(D63,Accounts!A:A,Accounts!B:B)</f>
        <v>#N/A</v>
      </c>
      <c r="F63" s="101" t="e">
        <f>LOOKUP(Table1[[#This Row],[Account '#]],Accounts!A:A,Accounts!D:D)</f>
        <v>#N/A</v>
      </c>
      <c r="G63" s="145"/>
      <c r="H63" s="144" t="e">
        <f>IF(Table1[[#This Row],[GST?]],Table1[[#This Row],[Amount inc GST]]-(Table1[[#This Row],[Amount inc GST]]/1.15),0)</f>
        <v>#N/A</v>
      </c>
      <c r="I63" s="145" t="e">
        <f>Table1[[#This Row],[Amount inc GST]]-Table1[[#This Row],[GST]]</f>
        <v>#N/A</v>
      </c>
      <c r="J63" s="97"/>
      <c r="K63" s="153">
        <f>IF(J63="c",K62+Table1[[#This Row],[Amount inc GST]],K62)</f>
        <v>0</v>
      </c>
      <c r="L63" s="153">
        <f>IF(J63="p1",L62+Table1[Amount inc GST],L62)</f>
        <v>0</v>
      </c>
      <c r="M63" s="153">
        <f>IF(J63="p2",M62+Table1[Amount inc GST],M62)</f>
        <v>0</v>
      </c>
      <c r="N63" s="152">
        <f>IF(J63="s",N62+Table1[[#This Row],[Amount inc GST]],N62)</f>
        <v>0</v>
      </c>
      <c r="O63" s="129"/>
      <c r="P63" s="128" t="e">
        <f>Table1[[#This Row],[Amount ex GST]]</f>
        <v>#N/A</v>
      </c>
      <c r="Q63" s="129"/>
      <c r="R63" s="128" t="e">
        <f>Table1[[#This Row],[Amount ex GST]]-Table1[[#This Row],[Amount1]]</f>
        <v>#N/A</v>
      </c>
    </row>
    <row r="64" spans="1:18" x14ac:dyDescent="0.2">
      <c r="A64" s="99"/>
      <c r="B64" s="102"/>
      <c r="C64" s="94"/>
      <c r="D64" s="95"/>
      <c r="E64" s="100" t="e">
        <f>LOOKUP(D64,Accounts!A:A,Accounts!B:B)</f>
        <v>#N/A</v>
      </c>
      <c r="F64" s="100" t="e">
        <f>LOOKUP(Table1[[#This Row],[Account '#]],Accounts!A:A,Accounts!D:D)</f>
        <v>#N/A</v>
      </c>
      <c r="G64" s="144"/>
      <c r="H64" s="144" t="e">
        <f>IF(Table1[[#This Row],[GST?]],Table1[[#This Row],[Amount inc GST]]-(Table1[[#This Row],[Amount inc GST]]/1.15),0)</f>
        <v>#N/A</v>
      </c>
      <c r="I64" s="144" t="e">
        <f>Table1[[#This Row],[Amount inc GST]]-Table1[[#This Row],[GST]]</f>
        <v>#N/A</v>
      </c>
      <c r="J64" s="97"/>
      <c r="K64" s="153">
        <f>IF(J64="c",K63+Table1[[#This Row],[Amount inc GST]],K63)</f>
        <v>0</v>
      </c>
      <c r="L64" s="153">
        <f>IF(J64="p1",L63+Table1[Amount inc GST],L63)</f>
        <v>0</v>
      </c>
      <c r="M64" s="153">
        <f>IF(J64="p2",M63+Table1[Amount inc GST],M63)</f>
        <v>0</v>
      </c>
      <c r="N64" s="152">
        <f>IF(J64="s",N63+Table1[[#This Row],[Amount inc GST]],N63)</f>
        <v>0</v>
      </c>
      <c r="O64" s="129"/>
      <c r="P64" s="128" t="e">
        <f>Table1[[#This Row],[Amount ex GST]]</f>
        <v>#N/A</v>
      </c>
      <c r="Q64" s="129"/>
      <c r="R64" s="128" t="e">
        <f>Table1[[#This Row],[Amount ex GST]]-Table1[[#This Row],[Amount1]]</f>
        <v>#N/A</v>
      </c>
    </row>
    <row r="65" spans="1:18" x14ac:dyDescent="0.2">
      <c r="A65" s="99"/>
      <c r="B65" s="102"/>
      <c r="C65" s="103"/>
      <c r="D65" s="104"/>
      <c r="E65" s="101" t="e">
        <f>LOOKUP(D65,Accounts!A:A,Accounts!B:B)</f>
        <v>#N/A</v>
      </c>
      <c r="F65" s="101" t="e">
        <f>LOOKUP(Table1[[#This Row],[Account '#]],Accounts!A:A,Accounts!D:D)</f>
        <v>#N/A</v>
      </c>
      <c r="G65" s="145"/>
      <c r="H65" s="144" t="e">
        <f>IF(Table1[[#This Row],[GST?]],Table1[[#This Row],[Amount inc GST]]-(Table1[[#This Row],[Amount inc GST]]/1.15),0)</f>
        <v>#N/A</v>
      </c>
      <c r="I65" s="145" t="e">
        <f>Table1[[#This Row],[Amount inc GST]]-Table1[[#This Row],[GST]]</f>
        <v>#N/A</v>
      </c>
      <c r="J65" s="97"/>
      <c r="K65" s="153">
        <f>IF(J65="c",K64+Table1[[#This Row],[Amount inc GST]],K64)</f>
        <v>0</v>
      </c>
      <c r="L65" s="153">
        <f>IF(J65="p1",L64+Table1[Amount inc GST],L64)</f>
        <v>0</v>
      </c>
      <c r="M65" s="153">
        <f>IF(J65="p2",M64+Table1[Amount inc GST],M64)</f>
        <v>0</v>
      </c>
      <c r="N65" s="152">
        <f>IF(J65="s",N64+Table1[[#This Row],[Amount inc GST]],N64)</f>
        <v>0</v>
      </c>
      <c r="O65" s="129"/>
      <c r="P65" s="128" t="e">
        <f>Table1[[#This Row],[Amount ex GST]]</f>
        <v>#N/A</v>
      </c>
      <c r="Q65" s="129"/>
      <c r="R65" s="128" t="e">
        <f>Table1[[#This Row],[Amount ex GST]]-Table1[[#This Row],[Amount1]]</f>
        <v>#N/A</v>
      </c>
    </row>
    <row r="66" spans="1:18" x14ac:dyDescent="0.2">
      <c r="A66" s="99"/>
      <c r="B66" s="102"/>
      <c r="C66" s="103"/>
      <c r="D66" s="104"/>
      <c r="E66" s="101" t="e">
        <f>LOOKUP(D66,Accounts!A:A,Accounts!B:B)</f>
        <v>#N/A</v>
      </c>
      <c r="F66" s="101" t="e">
        <f>LOOKUP(Table1[[#This Row],[Account '#]],Accounts!A:A,Accounts!D:D)</f>
        <v>#N/A</v>
      </c>
      <c r="G66" s="145"/>
      <c r="H66" s="144" t="e">
        <f>IF(Table1[[#This Row],[GST?]],Table1[[#This Row],[Amount inc GST]]-(Table1[[#This Row],[Amount inc GST]]/1.15),0)</f>
        <v>#N/A</v>
      </c>
      <c r="I66" s="145" t="e">
        <f>Table1[[#This Row],[Amount inc GST]]-Table1[[#This Row],[GST]]</f>
        <v>#N/A</v>
      </c>
      <c r="J66" s="97"/>
      <c r="K66" s="153">
        <f>IF(J66="c",K65+Table1[[#This Row],[Amount inc GST]],K65)</f>
        <v>0</v>
      </c>
      <c r="L66" s="153">
        <f>IF(J66="p1",L65+Table1[Amount inc GST],L65)</f>
        <v>0</v>
      </c>
      <c r="M66" s="153">
        <f>IF(J66="p2",M65+Table1[Amount inc GST],M65)</f>
        <v>0</v>
      </c>
      <c r="N66" s="152">
        <f>IF(J66="s",N65+Table1[[#This Row],[Amount inc GST]],N65)</f>
        <v>0</v>
      </c>
      <c r="O66" s="129"/>
      <c r="P66" s="128" t="e">
        <f>Table1[[#This Row],[Amount ex GST]]</f>
        <v>#N/A</v>
      </c>
      <c r="Q66" s="129"/>
      <c r="R66" s="128" t="e">
        <f>Table1[[#This Row],[Amount ex GST]]-Table1[[#This Row],[Amount1]]</f>
        <v>#N/A</v>
      </c>
    </row>
    <row r="67" spans="1:18" x14ac:dyDescent="0.2">
      <c r="A67" s="99"/>
      <c r="B67" s="102"/>
      <c r="C67" s="103"/>
      <c r="D67" s="95"/>
      <c r="E67" s="101" t="e">
        <f>LOOKUP(D67,Accounts!A:A,Accounts!B:B)</f>
        <v>#N/A</v>
      </c>
      <c r="F67" s="101" t="e">
        <f>LOOKUP(Table1[[#This Row],[Account '#]],Accounts!A:A,Accounts!D:D)</f>
        <v>#N/A</v>
      </c>
      <c r="G67" s="144"/>
      <c r="H67" s="144" t="e">
        <f>IF(Table1[[#This Row],[GST?]],Table1[[#This Row],[Amount inc GST]]-(Table1[[#This Row],[Amount inc GST]]/1.15),0)</f>
        <v>#N/A</v>
      </c>
      <c r="I67" s="144" t="e">
        <f>Table1[[#This Row],[Amount inc GST]]-Table1[[#This Row],[GST]]</f>
        <v>#N/A</v>
      </c>
      <c r="J67" s="97"/>
      <c r="K67" s="153">
        <f>IF(J67="c",K66+Table1[[#This Row],[Amount inc GST]],K66)</f>
        <v>0</v>
      </c>
      <c r="L67" s="153">
        <f>IF(J67="p1",L66+Table1[Amount inc GST],L66)</f>
        <v>0</v>
      </c>
      <c r="M67" s="153">
        <f>IF(J67="p2",M66+Table1[Amount inc GST],M66)</f>
        <v>0</v>
      </c>
      <c r="N67" s="152">
        <f>IF(J67="s",N66+Table1[[#This Row],[Amount inc GST]],N66)</f>
        <v>0</v>
      </c>
      <c r="O67" s="129"/>
      <c r="P67" s="128" t="e">
        <f>Table1[[#This Row],[Amount ex GST]]</f>
        <v>#N/A</v>
      </c>
      <c r="Q67" s="129"/>
      <c r="R67" s="128" t="e">
        <f>Table1[[#This Row],[Amount ex GST]]-Table1[[#This Row],[Amount1]]</f>
        <v>#N/A</v>
      </c>
    </row>
    <row r="68" spans="1:18" x14ac:dyDescent="0.2">
      <c r="A68" s="99"/>
      <c r="B68" s="102"/>
      <c r="C68" s="105"/>
      <c r="D68" s="106"/>
      <c r="E68" s="107" t="e">
        <f>LOOKUP(D68,Accounts!A:A,Accounts!B:B)</f>
        <v>#N/A</v>
      </c>
      <c r="F68" s="107" t="e">
        <f>LOOKUP(Table1[[#This Row],[Account '#]],Accounts!A:A,Accounts!D:D)</f>
        <v>#N/A</v>
      </c>
      <c r="G68" s="144"/>
      <c r="H68" s="144" t="e">
        <f>IF(Table1[[#This Row],[GST?]],Table1[[#This Row],[Amount inc GST]]-(Table1[[#This Row],[Amount inc GST]]/1.15),0)</f>
        <v>#N/A</v>
      </c>
      <c r="I68" s="144" t="e">
        <f>Table1[[#This Row],[Amount inc GST]]-Table1[[#This Row],[GST]]</f>
        <v>#N/A</v>
      </c>
      <c r="J68" s="97"/>
      <c r="K68" s="153">
        <f>IF(J68="c",K67+Table1[[#This Row],[Amount inc GST]],K67)</f>
        <v>0</v>
      </c>
      <c r="L68" s="153">
        <f>IF(J68="p1",L67+Table1[Amount inc GST],L67)</f>
        <v>0</v>
      </c>
      <c r="M68" s="153">
        <f>IF(J68="p2",M67+Table1[Amount inc GST],M67)</f>
        <v>0</v>
      </c>
      <c r="N68" s="152">
        <f>IF(J68="s",N67+Table1[[#This Row],[Amount inc GST]],N67)</f>
        <v>0</v>
      </c>
      <c r="O68" s="129"/>
      <c r="P68" s="128" t="e">
        <f>Table1[[#This Row],[Amount ex GST]]</f>
        <v>#N/A</v>
      </c>
      <c r="Q68" s="129"/>
      <c r="R68" s="128" t="e">
        <f>Table1[[#This Row],[Amount ex GST]]-Table1[[#This Row],[Amount1]]</f>
        <v>#N/A</v>
      </c>
    </row>
    <row r="69" spans="1:18" x14ac:dyDescent="0.2">
      <c r="A69" s="99"/>
      <c r="B69" s="102"/>
      <c r="C69" s="108"/>
      <c r="D69" s="106"/>
      <c r="E69" s="109" t="e">
        <f>LOOKUP(D69,Accounts!A:A,Accounts!B:B)</f>
        <v>#N/A</v>
      </c>
      <c r="F69" s="109" t="e">
        <f>LOOKUP(Table1[[#This Row],[Account '#]],Accounts!A:A,Accounts!D:D)</f>
        <v>#N/A</v>
      </c>
      <c r="G69" s="144"/>
      <c r="H69" s="144" t="e">
        <f>IF(Table1[[#This Row],[GST?]],Table1[[#This Row],[Amount inc GST]]-(Table1[[#This Row],[Amount inc GST]]/1.15),0)</f>
        <v>#N/A</v>
      </c>
      <c r="I69" s="144" t="e">
        <f>Table1[[#This Row],[Amount inc GST]]-Table1[[#This Row],[GST]]</f>
        <v>#N/A</v>
      </c>
      <c r="J69" s="97"/>
      <c r="K69" s="153">
        <f>IF(J69="c",K68+Table1[[#This Row],[Amount inc GST]],K68)</f>
        <v>0</v>
      </c>
      <c r="L69" s="153">
        <f>IF(J69="p1",L68+Table1[Amount inc GST],L68)</f>
        <v>0</v>
      </c>
      <c r="M69" s="153">
        <f>IF(J69="p2",M68+Table1[Amount inc GST],M68)</f>
        <v>0</v>
      </c>
      <c r="N69" s="152">
        <f>IF(J69="s",N68+Table1[[#This Row],[Amount inc GST]],N68)</f>
        <v>0</v>
      </c>
      <c r="O69" s="129"/>
      <c r="P69" s="128" t="e">
        <f>Table1[[#This Row],[Amount ex GST]]</f>
        <v>#N/A</v>
      </c>
      <c r="Q69" s="129"/>
      <c r="R69" s="128" t="e">
        <f>Table1[[#This Row],[Amount ex GST]]-Table1[[#This Row],[Amount1]]</f>
        <v>#N/A</v>
      </c>
    </row>
    <row r="70" spans="1:18" x14ac:dyDescent="0.2">
      <c r="A70" s="99"/>
      <c r="B70" s="102"/>
      <c r="C70" s="105"/>
      <c r="D70" s="110"/>
      <c r="E70" s="107" t="e">
        <f>LOOKUP(D70,Accounts!A:A,Accounts!B:B)</f>
        <v>#N/A</v>
      </c>
      <c r="F70" s="107" t="e">
        <f>LOOKUP(Table1[[#This Row],[Account '#]],Accounts!A:A,Accounts!D:D)</f>
        <v>#N/A</v>
      </c>
      <c r="G70" s="145"/>
      <c r="H70" s="144" t="e">
        <f>IF(Table1[[#This Row],[GST?]],Table1[[#This Row],[Amount inc GST]]-(Table1[[#This Row],[Amount inc GST]]/1.15),0)</f>
        <v>#N/A</v>
      </c>
      <c r="I70" s="145" t="e">
        <f>Table1[[#This Row],[Amount inc GST]]-Table1[[#This Row],[GST]]</f>
        <v>#N/A</v>
      </c>
      <c r="J70" s="97"/>
      <c r="K70" s="153">
        <f>IF(J70="c",K69+Table1[[#This Row],[Amount inc GST]],K69)</f>
        <v>0</v>
      </c>
      <c r="L70" s="153">
        <f>IF(J70="p1",L69+Table1[Amount inc GST],L69)</f>
        <v>0</v>
      </c>
      <c r="M70" s="153">
        <f>IF(J70="p2",M69+Table1[Amount inc GST],M69)</f>
        <v>0</v>
      </c>
      <c r="N70" s="152">
        <f>IF(J70="s",N69+Table1[[#This Row],[Amount inc GST]],N69)</f>
        <v>0</v>
      </c>
      <c r="O70" s="129"/>
      <c r="P70" s="128" t="e">
        <f>Table1[[#This Row],[Amount ex GST]]</f>
        <v>#N/A</v>
      </c>
      <c r="Q70" s="129"/>
      <c r="R70" s="128" t="e">
        <f>Table1[[#This Row],[Amount ex GST]]-Table1[[#This Row],[Amount1]]</f>
        <v>#N/A</v>
      </c>
    </row>
    <row r="71" spans="1:18" x14ac:dyDescent="0.2">
      <c r="A71" s="99"/>
      <c r="B71" s="102"/>
      <c r="C71" s="105"/>
      <c r="D71" s="110"/>
      <c r="E71" s="107" t="e">
        <f>LOOKUP(D71,Accounts!A:A,Accounts!B:B)</f>
        <v>#N/A</v>
      </c>
      <c r="F71" s="107" t="e">
        <f>LOOKUP(Table1[[#This Row],[Account '#]],Accounts!A:A,Accounts!D:D)</f>
        <v>#N/A</v>
      </c>
      <c r="G71" s="145"/>
      <c r="H71" s="144" t="e">
        <f>IF(Table1[[#This Row],[GST?]],Table1[[#This Row],[Amount inc GST]]-(Table1[[#This Row],[Amount inc GST]]/1.15),0)</f>
        <v>#N/A</v>
      </c>
      <c r="I71" s="145" t="e">
        <f>Table1[[#This Row],[Amount inc GST]]-Table1[[#This Row],[GST]]</f>
        <v>#N/A</v>
      </c>
      <c r="J71" s="97"/>
      <c r="K71" s="153">
        <f>IF(J71="c",K70+Table1[[#This Row],[Amount inc GST]],K70)</f>
        <v>0</v>
      </c>
      <c r="L71" s="153">
        <f>IF(J71="p1",L70+Table1[Amount inc GST],L70)</f>
        <v>0</v>
      </c>
      <c r="M71" s="153">
        <f>IF(J71="p2",M70+Table1[Amount inc GST],M70)</f>
        <v>0</v>
      </c>
      <c r="N71" s="152">
        <f>IF(J71="s",N70+Table1[[#This Row],[Amount inc GST]],N70)</f>
        <v>0</v>
      </c>
      <c r="O71" s="129"/>
      <c r="P71" s="128" t="e">
        <f>Table1[[#This Row],[Amount ex GST]]</f>
        <v>#N/A</v>
      </c>
      <c r="Q71" s="129"/>
      <c r="R71" s="128" t="e">
        <f>Table1[[#This Row],[Amount ex GST]]-Table1[[#This Row],[Amount1]]</f>
        <v>#N/A</v>
      </c>
    </row>
    <row r="72" spans="1:18" x14ac:dyDescent="0.2">
      <c r="A72" s="99"/>
      <c r="B72" s="102"/>
      <c r="C72" s="105"/>
      <c r="D72" s="110"/>
      <c r="E72" s="107" t="e">
        <f>LOOKUP(D72,Accounts!A:A,Accounts!B:B)</f>
        <v>#N/A</v>
      </c>
      <c r="F72" s="107" t="e">
        <f>LOOKUP(Table1[[#This Row],[Account '#]],Accounts!A:A,Accounts!D:D)</f>
        <v>#N/A</v>
      </c>
      <c r="G72" s="145"/>
      <c r="H72" s="144" t="e">
        <f>IF(Table1[[#This Row],[GST?]],Table1[[#This Row],[Amount inc GST]]-(Table1[[#This Row],[Amount inc GST]]/1.15),0)</f>
        <v>#N/A</v>
      </c>
      <c r="I72" s="145" t="e">
        <f>Table1[[#This Row],[Amount inc GST]]-Table1[[#This Row],[GST]]</f>
        <v>#N/A</v>
      </c>
      <c r="J72" s="97"/>
      <c r="K72" s="153">
        <f>IF(J72="c",K71+Table1[[#This Row],[Amount inc GST]],K71)</f>
        <v>0</v>
      </c>
      <c r="L72" s="153">
        <f>IF(J72="p1",L71+Table1[Amount inc GST],L71)</f>
        <v>0</v>
      </c>
      <c r="M72" s="153">
        <f>IF(J72="p2",M71+Table1[Amount inc GST],M71)</f>
        <v>0</v>
      </c>
      <c r="N72" s="152">
        <f>IF(J72="s",N71+Table1[[#This Row],[Amount inc GST]],N71)</f>
        <v>0</v>
      </c>
      <c r="O72" s="129"/>
      <c r="P72" s="128" t="e">
        <f>Table1[[#This Row],[Amount ex GST]]</f>
        <v>#N/A</v>
      </c>
      <c r="Q72" s="129"/>
      <c r="R72" s="128" t="e">
        <f>Table1[[#This Row],[Amount ex GST]]-Table1[[#This Row],[Amount1]]</f>
        <v>#N/A</v>
      </c>
    </row>
    <row r="73" spans="1:18" x14ac:dyDescent="0.2">
      <c r="A73" s="99"/>
      <c r="B73" s="102"/>
      <c r="C73" s="105"/>
      <c r="D73" s="110"/>
      <c r="E73" s="107" t="e">
        <f>LOOKUP(D73,Accounts!A:A,Accounts!B:B)</f>
        <v>#N/A</v>
      </c>
      <c r="F73" s="107" t="e">
        <f>LOOKUP(Table1[[#This Row],[Account '#]],Accounts!A:A,Accounts!D:D)</f>
        <v>#N/A</v>
      </c>
      <c r="G73" s="145"/>
      <c r="H73" s="144" t="e">
        <f>IF(Table1[[#This Row],[GST?]],Table1[[#This Row],[Amount inc GST]]-(Table1[[#This Row],[Amount inc GST]]/1.15),0)</f>
        <v>#N/A</v>
      </c>
      <c r="I73" s="145" t="e">
        <f>Table1[[#This Row],[Amount inc GST]]-Table1[[#This Row],[GST]]</f>
        <v>#N/A</v>
      </c>
      <c r="J73" s="97"/>
      <c r="K73" s="153">
        <f>IF(J73="c",K72+Table1[[#This Row],[Amount inc GST]],K72)</f>
        <v>0</v>
      </c>
      <c r="L73" s="153">
        <f>IF(J73="p1",L72+Table1[Amount inc GST],L72)</f>
        <v>0</v>
      </c>
      <c r="M73" s="153">
        <f>IF(J73="p2",M72+Table1[Amount inc GST],M72)</f>
        <v>0</v>
      </c>
      <c r="N73" s="152">
        <f>IF(J73="s",N72+Table1[[#This Row],[Amount inc GST]],N72)</f>
        <v>0</v>
      </c>
      <c r="O73" s="129"/>
      <c r="P73" s="128" t="e">
        <f>Table1[[#This Row],[Amount ex GST]]</f>
        <v>#N/A</v>
      </c>
      <c r="Q73" s="129"/>
      <c r="R73" s="128" t="e">
        <f>Table1[[#This Row],[Amount ex GST]]-Table1[[#This Row],[Amount1]]</f>
        <v>#N/A</v>
      </c>
    </row>
    <row r="74" spans="1:18" x14ac:dyDescent="0.2">
      <c r="A74" s="99"/>
      <c r="B74" s="102"/>
      <c r="C74" s="105"/>
      <c r="D74" s="110"/>
      <c r="E74" s="107" t="e">
        <f>LOOKUP(D74,Accounts!A:A,Accounts!B:B)</f>
        <v>#N/A</v>
      </c>
      <c r="F74" s="107" t="e">
        <f>LOOKUP(Table1[[#This Row],[Account '#]],Accounts!A:A,Accounts!D:D)</f>
        <v>#N/A</v>
      </c>
      <c r="G74" s="145"/>
      <c r="H74" s="144" t="e">
        <f>IF(Table1[[#This Row],[GST?]],Table1[[#This Row],[Amount inc GST]]-(Table1[[#This Row],[Amount inc GST]]/1.15),0)</f>
        <v>#N/A</v>
      </c>
      <c r="I74" s="145" t="e">
        <f>Table1[[#This Row],[Amount inc GST]]-Table1[[#This Row],[GST]]</f>
        <v>#N/A</v>
      </c>
      <c r="J74" s="97"/>
      <c r="K74" s="153">
        <f>IF(J74="c",K73+Table1[[#This Row],[Amount inc GST]],K73)</f>
        <v>0</v>
      </c>
      <c r="L74" s="153">
        <f>IF(J74="p1",L73+Table1[Amount inc GST],L73)</f>
        <v>0</v>
      </c>
      <c r="M74" s="153">
        <f>IF(J74="p2",M73+Table1[Amount inc GST],M73)</f>
        <v>0</v>
      </c>
      <c r="N74" s="152">
        <f>IF(J74="s",N73+Table1[[#This Row],[Amount inc GST]],N73)</f>
        <v>0</v>
      </c>
      <c r="O74" s="129"/>
      <c r="P74" s="128" t="e">
        <f>Table1[[#This Row],[Amount ex GST]]</f>
        <v>#N/A</v>
      </c>
      <c r="Q74" s="129"/>
      <c r="R74" s="128" t="e">
        <f>Table1[[#This Row],[Amount ex GST]]-Table1[[#This Row],[Amount1]]</f>
        <v>#N/A</v>
      </c>
    </row>
    <row r="75" spans="1:18" x14ac:dyDescent="0.2">
      <c r="A75" s="99"/>
      <c r="B75" s="102"/>
      <c r="C75" s="105"/>
      <c r="D75" s="110"/>
      <c r="E75" s="107" t="e">
        <f>LOOKUP(D75,Accounts!A:A,Accounts!B:B)</f>
        <v>#N/A</v>
      </c>
      <c r="F75" s="107" t="e">
        <f>LOOKUP(Table1[[#This Row],[Account '#]],Accounts!A:A,Accounts!D:D)</f>
        <v>#N/A</v>
      </c>
      <c r="G75" s="145"/>
      <c r="H75" s="144" t="e">
        <f>IF(Table1[[#This Row],[GST?]],Table1[[#This Row],[Amount inc GST]]-(Table1[[#This Row],[Amount inc GST]]/1.15),0)</f>
        <v>#N/A</v>
      </c>
      <c r="I75" s="145" t="e">
        <f>Table1[[#This Row],[Amount inc GST]]-Table1[[#This Row],[GST]]</f>
        <v>#N/A</v>
      </c>
      <c r="J75" s="97"/>
      <c r="K75" s="153">
        <f>IF(J75="c",K74+Table1[[#This Row],[Amount inc GST]],K74)</f>
        <v>0</v>
      </c>
      <c r="L75" s="153">
        <f>IF(J75="p1",L74+Table1[Amount inc GST],L74)</f>
        <v>0</v>
      </c>
      <c r="M75" s="153">
        <f>IF(J75="p2",M74+Table1[Amount inc GST],M74)</f>
        <v>0</v>
      </c>
      <c r="N75" s="152">
        <f>IF(J75="s",N74+Table1[[#This Row],[Amount inc GST]],N74)</f>
        <v>0</v>
      </c>
      <c r="O75" s="129"/>
      <c r="P75" s="128" t="e">
        <f>Table1[[#This Row],[Amount ex GST]]</f>
        <v>#N/A</v>
      </c>
      <c r="Q75" s="129"/>
      <c r="R75" s="128" t="e">
        <f>Table1[[#This Row],[Amount ex GST]]-Table1[[#This Row],[Amount1]]</f>
        <v>#N/A</v>
      </c>
    </row>
    <row r="76" spans="1:18" x14ac:dyDescent="0.2">
      <c r="A76" s="99"/>
      <c r="B76" s="102"/>
      <c r="C76" s="105"/>
      <c r="D76" s="110"/>
      <c r="E76" s="107" t="e">
        <f>LOOKUP(D76,Accounts!A:A,Accounts!B:B)</f>
        <v>#N/A</v>
      </c>
      <c r="F76" s="107" t="e">
        <f>LOOKUP(Table1[[#This Row],[Account '#]],Accounts!A:A,Accounts!D:D)</f>
        <v>#N/A</v>
      </c>
      <c r="G76" s="145"/>
      <c r="H76" s="144" t="e">
        <f>IF(Table1[[#This Row],[GST?]],Table1[[#This Row],[Amount inc GST]]-(Table1[[#This Row],[Amount inc GST]]/1.15),0)</f>
        <v>#N/A</v>
      </c>
      <c r="I76" s="145" t="e">
        <f>Table1[[#This Row],[Amount inc GST]]-Table1[[#This Row],[GST]]</f>
        <v>#N/A</v>
      </c>
      <c r="J76" s="97"/>
      <c r="K76" s="153">
        <f>IF(J76="c",K75+Table1[[#This Row],[Amount inc GST]],K75)</f>
        <v>0</v>
      </c>
      <c r="L76" s="153">
        <f>IF(J76="p1",L75+Table1[Amount inc GST],L75)</f>
        <v>0</v>
      </c>
      <c r="M76" s="153">
        <f>IF(J76="p2",M75+Table1[Amount inc GST],M75)</f>
        <v>0</v>
      </c>
      <c r="N76" s="152">
        <f>IF(J76="s",N75+Table1[[#This Row],[Amount inc GST]],N75)</f>
        <v>0</v>
      </c>
      <c r="O76" s="129"/>
      <c r="P76" s="128" t="e">
        <f>Table1[[#This Row],[Amount ex GST]]</f>
        <v>#N/A</v>
      </c>
      <c r="Q76" s="129"/>
      <c r="R76" s="128" t="e">
        <f>Table1[[#This Row],[Amount ex GST]]-Table1[[#This Row],[Amount1]]</f>
        <v>#N/A</v>
      </c>
    </row>
    <row r="77" spans="1:18" x14ac:dyDescent="0.2">
      <c r="A77" s="99"/>
      <c r="B77" s="102"/>
      <c r="C77" s="105"/>
      <c r="D77" s="110"/>
      <c r="E77" s="107" t="e">
        <f>LOOKUP(D77,Accounts!A:A,Accounts!B:B)</f>
        <v>#N/A</v>
      </c>
      <c r="F77" s="107" t="e">
        <f>LOOKUP(Table1[[#This Row],[Account '#]],Accounts!A:A,Accounts!D:D)</f>
        <v>#N/A</v>
      </c>
      <c r="G77" s="145"/>
      <c r="H77" s="144" t="e">
        <f>IF(Table1[[#This Row],[GST?]],Table1[[#This Row],[Amount inc GST]]-(Table1[[#This Row],[Amount inc GST]]/1.15),0)</f>
        <v>#N/A</v>
      </c>
      <c r="I77" s="145" t="e">
        <f>Table1[[#This Row],[Amount inc GST]]-Table1[[#This Row],[GST]]</f>
        <v>#N/A</v>
      </c>
      <c r="J77" s="97"/>
      <c r="K77" s="153">
        <f>IF(J77="c",K76+Table1[[#This Row],[Amount inc GST]],K76)</f>
        <v>0</v>
      </c>
      <c r="L77" s="153">
        <f>IF(J77="p1",L76+Table1[Amount inc GST],L76)</f>
        <v>0</v>
      </c>
      <c r="M77" s="153">
        <f>IF(J77="p2",M76+Table1[Amount inc GST],M76)</f>
        <v>0</v>
      </c>
      <c r="N77" s="152">
        <f>IF(J77="s",N76+Table1[[#This Row],[Amount inc GST]],N76)</f>
        <v>0</v>
      </c>
      <c r="O77" s="129"/>
      <c r="P77" s="128" t="e">
        <f>Table1[[#This Row],[Amount ex GST]]</f>
        <v>#N/A</v>
      </c>
      <c r="Q77" s="129"/>
      <c r="R77" s="128" t="e">
        <f>Table1[[#This Row],[Amount ex GST]]-Table1[[#This Row],[Amount1]]</f>
        <v>#N/A</v>
      </c>
    </row>
    <row r="78" spans="1:18" x14ac:dyDescent="0.2">
      <c r="A78" s="99"/>
      <c r="B78" s="102"/>
      <c r="C78" s="105"/>
      <c r="D78" s="110"/>
      <c r="E78" s="107" t="e">
        <f>LOOKUP(D78,Accounts!A:A,Accounts!B:B)</f>
        <v>#N/A</v>
      </c>
      <c r="F78" s="107" t="e">
        <f>LOOKUP(Table1[[#This Row],[Account '#]],Accounts!A:A,Accounts!D:D)</f>
        <v>#N/A</v>
      </c>
      <c r="G78" s="145"/>
      <c r="H78" s="144" t="e">
        <f>IF(Table1[[#This Row],[GST?]],Table1[[#This Row],[Amount inc GST]]-(Table1[[#This Row],[Amount inc GST]]/1.15),0)</f>
        <v>#N/A</v>
      </c>
      <c r="I78" s="145" t="e">
        <f>Table1[[#This Row],[Amount inc GST]]-Table1[[#This Row],[GST]]</f>
        <v>#N/A</v>
      </c>
      <c r="J78" s="97"/>
      <c r="K78" s="153">
        <f>IF(J78="c",K77+Table1[[#This Row],[Amount inc GST]],K77)</f>
        <v>0</v>
      </c>
      <c r="L78" s="153">
        <f>IF(J78="p1",L77+Table1[Amount inc GST],L77)</f>
        <v>0</v>
      </c>
      <c r="M78" s="153">
        <f>IF(J78="p2",M77+Table1[Amount inc GST],M77)</f>
        <v>0</v>
      </c>
      <c r="N78" s="152">
        <f>IF(J78="s",N77+Table1[[#This Row],[Amount inc GST]],N77)</f>
        <v>0</v>
      </c>
      <c r="O78" s="129"/>
      <c r="P78" s="128" t="e">
        <f>Table1[[#This Row],[Amount ex GST]]</f>
        <v>#N/A</v>
      </c>
      <c r="Q78" s="129"/>
      <c r="R78" s="128" t="e">
        <f>Table1[[#This Row],[Amount ex GST]]-Table1[[#This Row],[Amount1]]</f>
        <v>#N/A</v>
      </c>
    </row>
    <row r="79" spans="1:18" x14ac:dyDescent="0.2">
      <c r="A79" s="99"/>
      <c r="B79" s="102"/>
      <c r="C79" s="108"/>
      <c r="D79" s="106"/>
      <c r="E79" s="109" t="e">
        <f>LOOKUP(D79,Accounts!A:A,Accounts!B:B)</f>
        <v>#N/A</v>
      </c>
      <c r="F79" s="109" t="e">
        <f>LOOKUP(Table1[[#This Row],[Account '#]],Accounts!A:A,Accounts!D:D)</f>
        <v>#N/A</v>
      </c>
      <c r="G79" s="144"/>
      <c r="H79" s="144" t="e">
        <f>IF(Table1[[#This Row],[GST?]],Table1[[#This Row],[Amount inc GST]]-(Table1[[#This Row],[Amount inc GST]]/1.15),0)</f>
        <v>#N/A</v>
      </c>
      <c r="I79" s="144" t="e">
        <f>Table1[[#This Row],[Amount inc GST]]-Table1[[#This Row],[GST]]</f>
        <v>#N/A</v>
      </c>
      <c r="J79" s="97"/>
      <c r="K79" s="153">
        <f>IF(J79="c",K78+Table1[[#This Row],[Amount inc GST]],K78)</f>
        <v>0</v>
      </c>
      <c r="L79" s="153">
        <f>IF(J79="p1",L78+Table1[Amount inc GST],L78)</f>
        <v>0</v>
      </c>
      <c r="M79" s="153">
        <f>IF(J79="p2",M78+Table1[Amount inc GST],M78)</f>
        <v>0</v>
      </c>
      <c r="N79" s="152">
        <f>IF(J79="s",N78+Table1[[#This Row],[Amount inc GST]],N78)</f>
        <v>0</v>
      </c>
      <c r="O79" s="129"/>
      <c r="P79" s="128" t="e">
        <f>Table1[[#This Row],[Amount ex GST]]</f>
        <v>#N/A</v>
      </c>
      <c r="Q79" s="129"/>
      <c r="R79" s="128" t="e">
        <f>Table1[[#This Row],[Amount ex GST]]-Table1[[#This Row],[Amount1]]</f>
        <v>#N/A</v>
      </c>
    </row>
    <row r="80" spans="1:18" x14ac:dyDescent="0.2">
      <c r="A80" s="99"/>
      <c r="B80" s="102"/>
      <c r="C80" s="103"/>
      <c r="D80" s="104"/>
      <c r="E80" s="101" t="e">
        <f>LOOKUP(D80,Accounts!A:A,Accounts!B:B)</f>
        <v>#N/A</v>
      </c>
      <c r="F80" s="101" t="e">
        <f>LOOKUP(Table1[[#This Row],[Account '#]],Accounts!A:A,Accounts!D:D)</f>
        <v>#N/A</v>
      </c>
      <c r="G80" s="145"/>
      <c r="H80" s="144" t="e">
        <f>IF(Table1[[#This Row],[GST?]],Table1[[#This Row],[Amount inc GST]]-(Table1[[#This Row],[Amount inc GST]]/1.15),0)</f>
        <v>#N/A</v>
      </c>
      <c r="I80" s="145" t="e">
        <f>Table1[[#This Row],[Amount inc GST]]-Table1[[#This Row],[GST]]</f>
        <v>#N/A</v>
      </c>
      <c r="J80" s="97"/>
      <c r="K80" s="153">
        <f>IF(J80="c",K79+Table1[[#This Row],[Amount inc GST]],K79)</f>
        <v>0</v>
      </c>
      <c r="L80" s="153">
        <f>IF(J80="p1",L79+Table1[Amount inc GST],L79)</f>
        <v>0</v>
      </c>
      <c r="M80" s="153">
        <f>IF(J80="p2",M79+Table1[Amount inc GST],M79)</f>
        <v>0</v>
      </c>
      <c r="N80" s="152">
        <f>IF(J80="s",N79+Table1[[#This Row],[Amount inc GST]],N79)</f>
        <v>0</v>
      </c>
      <c r="O80" s="129"/>
      <c r="P80" s="128" t="e">
        <f>Table1[[#This Row],[Amount ex GST]]</f>
        <v>#N/A</v>
      </c>
      <c r="Q80" s="129"/>
      <c r="R80" s="128" t="e">
        <f>Table1[[#This Row],[Amount ex GST]]-Table1[[#This Row],[Amount1]]</f>
        <v>#N/A</v>
      </c>
    </row>
    <row r="81" spans="1:18" x14ac:dyDescent="0.2">
      <c r="A81" s="99"/>
      <c r="B81" s="111"/>
      <c r="C81" s="103"/>
      <c r="D81" s="104"/>
      <c r="E81" s="101" t="e">
        <f>LOOKUP(D81,Accounts!A:A,Accounts!B:B)</f>
        <v>#N/A</v>
      </c>
      <c r="F81" s="101" t="e">
        <f>LOOKUP(Table1[[#This Row],[Account '#]],Accounts!A:A,Accounts!D:D)</f>
        <v>#N/A</v>
      </c>
      <c r="G81" s="146"/>
      <c r="H81" s="144" t="e">
        <f>IF(Table1[[#This Row],[GST?]],Table1[[#This Row],[Amount inc GST]]-(Table1[[#This Row],[Amount inc GST]]/1.15),0)</f>
        <v>#N/A</v>
      </c>
      <c r="I81" s="146" t="e">
        <f>Table1[[#This Row],[Amount inc GST]]-Table1[[#This Row],[GST]]</f>
        <v>#N/A</v>
      </c>
      <c r="J81" s="97"/>
      <c r="K81" s="153">
        <f>IF(J81="c",K80+Table1[[#This Row],[Amount inc GST]],K80)</f>
        <v>0</v>
      </c>
      <c r="L81" s="153">
        <f>IF(J81="p1",L80+Table1[Amount inc GST],L80)</f>
        <v>0</v>
      </c>
      <c r="M81" s="153">
        <f>IF(J81="p2",M80+Table1[Amount inc GST],M80)</f>
        <v>0</v>
      </c>
      <c r="N81" s="152">
        <f>IF(J81="s",N80+Table1[[#This Row],[Amount inc GST]],N80)</f>
        <v>0</v>
      </c>
      <c r="O81" s="129"/>
      <c r="P81" s="128" t="e">
        <f>Table1[[#This Row],[Amount ex GST]]</f>
        <v>#N/A</v>
      </c>
      <c r="Q81" s="129"/>
      <c r="R81" s="128" t="e">
        <f>Table1[[#This Row],[Amount ex GST]]-Table1[[#This Row],[Amount1]]</f>
        <v>#N/A</v>
      </c>
    </row>
    <row r="82" spans="1:18" x14ac:dyDescent="0.2">
      <c r="A82" s="99"/>
      <c r="B82" s="111"/>
      <c r="C82" s="103"/>
      <c r="D82" s="104"/>
      <c r="E82" s="101" t="e">
        <f>LOOKUP(D82,Accounts!A:A,Accounts!B:B)</f>
        <v>#N/A</v>
      </c>
      <c r="F82" s="101" t="e">
        <f>LOOKUP(Table1[[#This Row],[Account '#]],Accounts!A:A,Accounts!D:D)</f>
        <v>#N/A</v>
      </c>
      <c r="G82" s="146"/>
      <c r="H82" s="144" t="e">
        <f>IF(Table1[[#This Row],[GST?]],Table1[[#This Row],[Amount inc GST]]-(Table1[[#This Row],[Amount inc GST]]/1.15),0)</f>
        <v>#N/A</v>
      </c>
      <c r="I82" s="146" t="e">
        <f>Table1[[#This Row],[Amount inc GST]]-Table1[[#This Row],[GST]]</f>
        <v>#N/A</v>
      </c>
      <c r="J82" s="97"/>
      <c r="K82" s="153">
        <f>IF(J82="c",K81+Table1[[#This Row],[Amount inc GST]],K81)</f>
        <v>0</v>
      </c>
      <c r="L82" s="153">
        <f>IF(J82="p1",L81+Table1[Amount inc GST],L81)</f>
        <v>0</v>
      </c>
      <c r="M82" s="153">
        <f>IF(J82="p2",M81+Table1[Amount inc GST],M81)</f>
        <v>0</v>
      </c>
      <c r="N82" s="152">
        <f>IF(J82="s",N81+Table1[[#This Row],[Amount inc GST]],N81)</f>
        <v>0</v>
      </c>
      <c r="O82" s="129"/>
      <c r="P82" s="128" t="e">
        <f>Table1[[#This Row],[Amount ex GST]]</f>
        <v>#N/A</v>
      </c>
      <c r="Q82" s="129"/>
      <c r="R82" s="128" t="e">
        <f>Table1[[#This Row],[Amount ex GST]]-Table1[[#This Row],[Amount1]]</f>
        <v>#N/A</v>
      </c>
    </row>
    <row r="83" spans="1:18" x14ac:dyDescent="0.2">
      <c r="A83" s="99"/>
      <c r="B83" s="111"/>
      <c r="C83" s="94"/>
      <c r="D83" s="95"/>
      <c r="E83" s="101" t="e">
        <f>LOOKUP(D83,Accounts!A:A,Accounts!B:B)</f>
        <v>#N/A</v>
      </c>
      <c r="F83" s="101" t="e">
        <f>LOOKUP(Table1[[#This Row],[Account '#]],Accounts!A:A,Accounts!D:D)</f>
        <v>#N/A</v>
      </c>
      <c r="G83" s="146"/>
      <c r="H83" s="144" t="e">
        <f>IF(Table1[[#This Row],[GST?]],Table1[[#This Row],[Amount inc GST]]-(Table1[[#This Row],[Amount inc GST]]/1.15),0)</f>
        <v>#N/A</v>
      </c>
      <c r="I83" s="146" t="e">
        <f>Table1[[#This Row],[Amount inc GST]]-Table1[[#This Row],[GST]]</f>
        <v>#N/A</v>
      </c>
      <c r="J83" s="97"/>
      <c r="K83" s="153">
        <f>IF(J83="c",K82+Table1[[#This Row],[Amount inc GST]],K82)</f>
        <v>0</v>
      </c>
      <c r="L83" s="153">
        <f>IF(J83="p1",L82+Table1[Amount inc GST],L82)</f>
        <v>0</v>
      </c>
      <c r="M83" s="153">
        <f>IF(J83="p2",M82+Table1[Amount inc GST],M82)</f>
        <v>0</v>
      </c>
      <c r="N83" s="152">
        <f>IF(J83="s",N82+Table1[[#This Row],[Amount inc GST]],N82)</f>
        <v>0</v>
      </c>
      <c r="O83" s="129"/>
      <c r="P83" s="128" t="e">
        <f>Table1[[#This Row],[Amount ex GST]]</f>
        <v>#N/A</v>
      </c>
      <c r="Q83" s="129"/>
      <c r="R83" s="128" t="e">
        <f>Table1[[#This Row],[Amount ex GST]]-Table1[[#This Row],[Amount1]]</f>
        <v>#N/A</v>
      </c>
    </row>
    <row r="84" spans="1:18" x14ac:dyDescent="0.2">
      <c r="A84" s="99"/>
      <c r="B84" s="111"/>
      <c r="C84" s="94"/>
      <c r="D84" s="95"/>
      <c r="E84" s="101" t="e">
        <f>LOOKUP(D84,Accounts!A:A,Accounts!B:B)</f>
        <v>#N/A</v>
      </c>
      <c r="F84" s="101" t="e">
        <f>LOOKUP(Table1[[#This Row],[Account '#]],Accounts!A:A,Accounts!D:D)</f>
        <v>#N/A</v>
      </c>
      <c r="G84" s="146"/>
      <c r="H84" s="144" t="e">
        <f>IF(Table1[[#This Row],[GST?]],Table1[[#This Row],[Amount inc GST]]-(Table1[[#This Row],[Amount inc GST]]/1.15),0)</f>
        <v>#N/A</v>
      </c>
      <c r="I84" s="146" t="e">
        <f>Table1[[#This Row],[Amount inc GST]]-Table1[[#This Row],[GST]]</f>
        <v>#N/A</v>
      </c>
      <c r="J84" s="97"/>
      <c r="K84" s="153">
        <f>IF(J84="c",K83+Table1[[#This Row],[Amount inc GST]],K83)</f>
        <v>0</v>
      </c>
      <c r="L84" s="153">
        <f>IF(J84="p1",L83+Table1[Amount inc GST],L83)</f>
        <v>0</v>
      </c>
      <c r="M84" s="153">
        <f>IF(J84="p2",M83+Table1[Amount inc GST],M83)</f>
        <v>0</v>
      </c>
      <c r="N84" s="152">
        <f>IF(J84="s",N83+Table1[[#This Row],[Amount inc GST]],N83)</f>
        <v>0</v>
      </c>
      <c r="O84" s="129"/>
      <c r="P84" s="128" t="e">
        <f>Table1[[#This Row],[Amount ex GST]]</f>
        <v>#N/A</v>
      </c>
      <c r="Q84" s="129"/>
      <c r="R84" s="128" t="e">
        <f>Table1[[#This Row],[Amount ex GST]]-Table1[[#This Row],[Amount1]]</f>
        <v>#N/A</v>
      </c>
    </row>
    <row r="85" spans="1:18" x14ac:dyDescent="0.2">
      <c r="A85" s="99"/>
      <c r="B85" s="111"/>
      <c r="C85" s="94"/>
      <c r="D85" s="95"/>
      <c r="E85" s="101" t="e">
        <f>LOOKUP(D85,Accounts!A:A,Accounts!B:B)</f>
        <v>#N/A</v>
      </c>
      <c r="F85" s="101" t="e">
        <f>LOOKUP(Table1[[#This Row],[Account '#]],Accounts!A:A,Accounts!D:D)</f>
        <v>#N/A</v>
      </c>
      <c r="G85" s="146"/>
      <c r="H85" s="144" t="e">
        <f>IF(Table1[[#This Row],[GST?]],Table1[[#This Row],[Amount inc GST]]-(Table1[[#This Row],[Amount inc GST]]/1.15),0)</f>
        <v>#N/A</v>
      </c>
      <c r="I85" s="146" t="e">
        <f>Table1[[#This Row],[Amount inc GST]]-Table1[[#This Row],[GST]]</f>
        <v>#N/A</v>
      </c>
      <c r="J85" s="97"/>
      <c r="K85" s="153">
        <f>IF(J85="c",K84+Table1[[#This Row],[Amount inc GST]],K84)</f>
        <v>0</v>
      </c>
      <c r="L85" s="153">
        <f>IF(J85="p1",L84+Table1[Amount inc GST],L84)</f>
        <v>0</v>
      </c>
      <c r="M85" s="153">
        <f>IF(J85="p2",M84+Table1[Amount inc GST],M84)</f>
        <v>0</v>
      </c>
      <c r="N85" s="152">
        <f>IF(J85="s",N84+Table1[[#This Row],[Amount inc GST]],N84)</f>
        <v>0</v>
      </c>
      <c r="O85" s="129"/>
      <c r="P85" s="128" t="e">
        <f>Table1[[#This Row],[Amount ex GST]]</f>
        <v>#N/A</v>
      </c>
      <c r="Q85" s="129"/>
      <c r="R85" s="128" t="e">
        <f>Table1[[#This Row],[Amount ex GST]]-Table1[[#This Row],[Amount1]]</f>
        <v>#N/A</v>
      </c>
    </row>
    <row r="86" spans="1:18" x14ac:dyDescent="0.2">
      <c r="A86" s="99"/>
      <c r="B86" s="111"/>
      <c r="C86" s="103"/>
      <c r="D86" s="104"/>
      <c r="E86" s="101" t="e">
        <f>LOOKUP(D86,Accounts!A:A,Accounts!B:B)</f>
        <v>#N/A</v>
      </c>
      <c r="F86" s="101" t="e">
        <f>LOOKUP(Table1[[#This Row],[Account '#]],Accounts!A:A,Accounts!D:D)</f>
        <v>#N/A</v>
      </c>
      <c r="G86" s="146"/>
      <c r="H86" s="144" t="e">
        <f>IF(Table1[[#This Row],[GST?]],Table1[[#This Row],[Amount inc GST]]-(Table1[[#This Row],[Amount inc GST]]/1.15),0)</f>
        <v>#N/A</v>
      </c>
      <c r="I86" s="146" t="e">
        <f>Table1[[#This Row],[Amount inc GST]]-Table1[[#This Row],[GST]]</f>
        <v>#N/A</v>
      </c>
      <c r="J86" s="97"/>
      <c r="K86" s="153">
        <f>IF(J86="c",K85+Table1[[#This Row],[Amount inc GST]],K85)</f>
        <v>0</v>
      </c>
      <c r="L86" s="153">
        <f>IF(J86="p1",L85+Table1[Amount inc GST],L85)</f>
        <v>0</v>
      </c>
      <c r="M86" s="153">
        <f>IF(J86="p2",M85+Table1[Amount inc GST],M85)</f>
        <v>0</v>
      </c>
      <c r="N86" s="152">
        <f>IF(J86="s",N85+Table1[[#This Row],[Amount inc GST]],N85)</f>
        <v>0</v>
      </c>
      <c r="O86" s="129"/>
      <c r="P86" s="128" t="e">
        <f>Table1[[#This Row],[Amount ex GST]]</f>
        <v>#N/A</v>
      </c>
      <c r="Q86" s="129"/>
      <c r="R86" s="128" t="e">
        <f>Table1[[#This Row],[Amount ex GST]]-Table1[[#This Row],[Amount1]]</f>
        <v>#N/A</v>
      </c>
    </row>
    <row r="87" spans="1:18" x14ac:dyDescent="0.2">
      <c r="A87" s="99"/>
      <c r="B87" s="111"/>
      <c r="C87" s="103"/>
      <c r="D87" s="104"/>
      <c r="E87" s="101" t="e">
        <f>LOOKUP(D87,Accounts!A:A,Accounts!B:B)</f>
        <v>#N/A</v>
      </c>
      <c r="F87" s="101" t="e">
        <f>LOOKUP(Table1[[#This Row],[Account '#]],Accounts!A:A,Accounts!D:D)</f>
        <v>#N/A</v>
      </c>
      <c r="G87" s="146"/>
      <c r="H87" s="144" t="e">
        <f>IF(Table1[[#This Row],[GST?]],Table1[[#This Row],[Amount inc GST]]-(Table1[[#This Row],[Amount inc GST]]/1.15),0)</f>
        <v>#N/A</v>
      </c>
      <c r="I87" s="146" t="e">
        <f>Table1[[#This Row],[Amount inc GST]]-Table1[[#This Row],[GST]]</f>
        <v>#N/A</v>
      </c>
      <c r="J87" s="97"/>
      <c r="K87" s="153">
        <f>IF(J87="c",K86+Table1[[#This Row],[Amount inc GST]],K86)</f>
        <v>0</v>
      </c>
      <c r="L87" s="153">
        <f>IF(J87="p1",L86+Table1[Amount inc GST],L86)</f>
        <v>0</v>
      </c>
      <c r="M87" s="153">
        <f>IF(J87="p2",M86+Table1[Amount inc GST],M86)</f>
        <v>0</v>
      </c>
      <c r="N87" s="152">
        <f>IF(J87="s",N86+Table1[[#This Row],[Amount inc GST]],N86)</f>
        <v>0</v>
      </c>
      <c r="O87" s="129"/>
      <c r="P87" s="128" t="e">
        <f>Table1[[#This Row],[Amount ex GST]]</f>
        <v>#N/A</v>
      </c>
      <c r="Q87" s="129"/>
      <c r="R87" s="128" t="e">
        <f>Table1[[#This Row],[Amount ex GST]]-Table1[[#This Row],[Amount1]]</f>
        <v>#N/A</v>
      </c>
    </row>
    <row r="88" spans="1:18" x14ac:dyDescent="0.2">
      <c r="A88" s="99"/>
      <c r="B88" s="111"/>
      <c r="C88" s="103"/>
      <c r="D88" s="104"/>
      <c r="E88" s="101" t="e">
        <f>LOOKUP(D88,Accounts!A:A,Accounts!B:B)</f>
        <v>#N/A</v>
      </c>
      <c r="F88" s="101" t="e">
        <f>LOOKUP(Table1[[#This Row],[Account '#]],Accounts!A:A,Accounts!D:D)</f>
        <v>#N/A</v>
      </c>
      <c r="G88" s="146"/>
      <c r="H88" s="144" t="e">
        <f>IF(Table1[[#This Row],[GST?]],Table1[[#This Row],[Amount inc GST]]-(Table1[[#This Row],[Amount inc GST]]/1.15),0)</f>
        <v>#N/A</v>
      </c>
      <c r="I88" s="146" t="e">
        <f>Table1[[#This Row],[Amount inc GST]]-Table1[[#This Row],[GST]]</f>
        <v>#N/A</v>
      </c>
      <c r="J88" s="97"/>
      <c r="K88" s="153">
        <f>IF(J88="c",K87+Table1[[#This Row],[Amount inc GST]],K87)</f>
        <v>0</v>
      </c>
      <c r="L88" s="153">
        <f>IF(J88="p1",L87+Table1[Amount inc GST],L87)</f>
        <v>0</v>
      </c>
      <c r="M88" s="153">
        <f>IF(J88="p2",M87+Table1[Amount inc GST],M87)</f>
        <v>0</v>
      </c>
      <c r="N88" s="152">
        <f>IF(J88="s",N87+Table1[[#This Row],[Amount inc GST]],N87)</f>
        <v>0</v>
      </c>
      <c r="O88" s="129"/>
      <c r="P88" s="128" t="e">
        <f>Table1[[#This Row],[Amount ex GST]]</f>
        <v>#N/A</v>
      </c>
      <c r="Q88" s="129"/>
      <c r="R88" s="128" t="e">
        <f>Table1[[#This Row],[Amount ex GST]]-Table1[[#This Row],[Amount1]]</f>
        <v>#N/A</v>
      </c>
    </row>
    <row r="89" spans="1:18" x14ac:dyDescent="0.2">
      <c r="A89" s="99"/>
      <c r="B89" s="111"/>
      <c r="C89" s="103"/>
      <c r="D89" s="104"/>
      <c r="E89" s="101" t="e">
        <f>LOOKUP(D89,Accounts!A:A,Accounts!B:B)</f>
        <v>#N/A</v>
      </c>
      <c r="F89" s="101" t="e">
        <f>LOOKUP(Table1[[#This Row],[Account '#]],Accounts!A:A,Accounts!D:D)</f>
        <v>#N/A</v>
      </c>
      <c r="G89" s="146"/>
      <c r="H89" s="144" t="e">
        <f>IF(Table1[[#This Row],[GST?]],Table1[[#This Row],[Amount inc GST]]-(Table1[[#This Row],[Amount inc GST]]/1.15),0)</f>
        <v>#N/A</v>
      </c>
      <c r="I89" s="146" t="e">
        <f>Table1[[#This Row],[Amount inc GST]]-Table1[[#This Row],[GST]]</f>
        <v>#N/A</v>
      </c>
      <c r="J89" s="97"/>
      <c r="K89" s="153">
        <f>IF(J89="c",K88+Table1[[#This Row],[Amount inc GST]],K88)</f>
        <v>0</v>
      </c>
      <c r="L89" s="153">
        <f>IF(J89="p1",L88+Table1[Amount inc GST],L88)</f>
        <v>0</v>
      </c>
      <c r="M89" s="153">
        <f>IF(J89="p2",M88+Table1[Amount inc GST],M88)</f>
        <v>0</v>
      </c>
      <c r="N89" s="152">
        <f>IF(J89="s",N88+Table1[[#This Row],[Amount inc GST]],N88)</f>
        <v>0</v>
      </c>
      <c r="O89" s="129"/>
      <c r="P89" s="128" t="e">
        <f>Table1[[#This Row],[Amount ex GST]]</f>
        <v>#N/A</v>
      </c>
      <c r="Q89" s="129"/>
      <c r="R89" s="128" t="e">
        <f>Table1[[#This Row],[Amount ex GST]]-Table1[[#This Row],[Amount1]]</f>
        <v>#N/A</v>
      </c>
    </row>
    <row r="90" spans="1:18" x14ac:dyDescent="0.2">
      <c r="A90" s="99"/>
      <c r="B90" s="111"/>
      <c r="C90" s="103"/>
      <c r="D90" s="104"/>
      <c r="E90" s="101" t="e">
        <f>LOOKUP(D90,Accounts!A:A,Accounts!B:B)</f>
        <v>#N/A</v>
      </c>
      <c r="F90" s="101" t="e">
        <f>LOOKUP(Table1[[#This Row],[Account '#]],Accounts!A:A,Accounts!D:D)</f>
        <v>#N/A</v>
      </c>
      <c r="G90" s="146"/>
      <c r="H90" s="144" t="e">
        <f>IF(Table1[[#This Row],[GST?]],Table1[[#This Row],[Amount inc GST]]-(Table1[[#This Row],[Amount inc GST]]/1.15),0)</f>
        <v>#N/A</v>
      </c>
      <c r="I90" s="146" t="e">
        <f>Table1[[#This Row],[Amount inc GST]]-Table1[[#This Row],[GST]]</f>
        <v>#N/A</v>
      </c>
      <c r="J90" s="97"/>
      <c r="K90" s="153">
        <f>IF(J90="c",K89+Table1[[#This Row],[Amount inc GST]],K89)</f>
        <v>0</v>
      </c>
      <c r="L90" s="153">
        <f>IF(J90="p1",L89+Table1[Amount inc GST],L89)</f>
        <v>0</v>
      </c>
      <c r="M90" s="153">
        <f>IF(J90="p2",M89+Table1[Amount inc GST],M89)</f>
        <v>0</v>
      </c>
      <c r="N90" s="152">
        <f>IF(J90="s",N89+Table1[[#This Row],[Amount inc GST]],N89)</f>
        <v>0</v>
      </c>
      <c r="O90" s="129"/>
      <c r="P90" s="128" t="e">
        <f>Table1[[#This Row],[Amount ex GST]]</f>
        <v>#N/A</v>
      </c>
      <c r="Q90" s="129"/>
      <c r="R90" s="128" t="e">
        <f>Table1[[#This Row],[Amount ex GST]]-Table1[[#This Row],[Amount1]]</f>
        <v>#N/A</v>
      </c>
    </row>
    <row r="91" spans="1:18" x14ac:dyDescent="0.2">
      <c r="A91" s="99"/>
      <c r="B91" s="111"/>
      <c r="C91" s="103"/>
      <c r="D91" s="104"/>
      <c r="E91" s="101" t="e">
        <f>LOOKUP(D91,Accounts!A:A,Accounts!B:B)</f>
        <v>#N/A</v>
      </c>
      <c r="F91" s="101" t="e">
        <f>LOOKUP(Table1[[#This Row],[Account '#]],Accounts!A:A,Accounts!D:D)</f>
        <v>#N/A</v>
      </c>
      <c r="G91" s="146"/>
      <c r="H91" s="144" t="e">
        <f>IF(Table1[[#This Row],[GST?]],Table1[[#This Row],[Amount inc GST]]-(Table1[[#This Row],[Amount inc GST]]/1.15),0)</f>
        <v>#N/A</v>
      </c>
      <c r="I91" s="146" t="e">
        <f>Table1[[#This Row],[Amount inc GST]]-Table1[[#This Row],[GST]]</f>
        <v>#N/A</v>
      </c>
      <c r="J91" s="97"/>
      <c r="K91" s="153">
        <f>IF(J91="c",K90+Table1[[#This Row],[Amount inc GST]],K90)</f>
        <v>0</v>
      </c>
      <c r="L91" s="153">
        <f>IF(J91="p1",L90+Table1[Amount inc GST],L90)</f>
        <v>0</v>
      </c>
      <c r="M91" s="153">
        <f>IF(J91="p2",M90+Table1[Amount inc GST],M90)</f>
        <v>0</v>
      </c>
      <c r="N91" s="152">
        <f>IF(J91="s",N90+Table1[[#This Row],[Amount inc GST]],N90)</f>
        <v>0</v>
      </c>
      <c r="O91" s="129"/>
      <c r="P91" s="128" t="e">
        <f>Table1[[#This Row],[Amount ex GST]]</f>
        <v>#N/A</v>
      </c>
      <c r="Q91" s="129"/>
      <c r="R91" s="128" t="e">
        <f>Table1[[#This Row],[Amount ex GST]]-Table1[[#This Row],[Amount1]]</f>
        <v>#N/A</v>
      </c>
    </row>
    <row r="92" spans="1:18" x14ac:dyDescent="0.2">
      <c r="A92" s="99"/>
      <c r="B92" s="111"/>
      <c r="C92" s="103"/>
      <c r="D92" s="104"/>
      <c r="E92" s="101" t="e">
        <f>LOOKUP(D92,Accounts!A:A,Accounts!B:B)</f>
        <v>#N/A</v>
      </c>
      <c r="F92" s="101" t="e">
        <f>LOOKUP(Table1[[#This Row],[Account '#]],Accounts!A:A,Accounts!D:D)</f>
        <v>#N/A</v>
      </c>
      <c r="G92" s="146"/>
      <c r="H92" s="144" t="e">
        <f>IF(Table1[[#This Row],[GST?]],Table1[[#This Row],[Amount inc GST]]-(Table1[[#This Row],[Amount inc GST]]/1.15),0)</f>
        <v>#N/A</v>
      </c>
      <c r="I92" s="146" t="e">
        <f>Table1[[#This Row],[Amount inc GST]]-Table1[[#This Row],[GST]]</f>
        <v>#N/A</v>
      </c>
      <c r="J92" s="97"/>
      <c r="K92" s="153">
        <f>IF(J92="c",K91+Table1[[#This Row],[Amount inc GST]],K91)</f>
        <v>0</v>
      </c>
      <c r="L92" s="153">
        <f>IF(J92="p1",L91+Table1[Amount inc GST],L91)</f>
        <v>0</v>
      </c>
      <c r="M92" s="153">
        <f>IF(J92="p2",M91+Table1[Amount inc GST],M91)</f>
        <v>0</v>
      </c>
      <c r="N92" s="152">
        <f>IF(J92="s",N91+Table1[[#This Row],[Amount inc GST]],N91)</f>
        <v>0</v>
      </c>
      <c r="O92" s="129"/>
      <c r="P92" s="128" t="e">
        <f>Table1[[#This Row],[Amount ex GST]]</f>
        <v>#N/A</v>
      </c>
      <c r="Q92" s="129"/>
      <c r="R92" s="128" t="e">
        <f>Table1[[#This Row],[Amount ex GST]]-Table1[[#This Row],[Amount1]]</f>
        <v>#N/A</v>
      </c>
    </row>
    <row r="93" spans="1:18" x14ac:dyDescent="0.2">
      <c r="A93" s="99"/>
      <c r="B93" s="111"/>
      <c r="C93" s="103"/>
      <c r="D93" s="104"/>
      <c r="E93" s="101" t="e">
        <f>LOOKUP(D93,Accounts!A:A,Accounts!B:B)</f>
        <v>#N/A</v>
      </c>
      <c r="F93" s="101" t="e">
        <f>LOOKUP(Table1[[#This Row],[Account '#]],Accounts!A:A,Accounts!D:D)</f>
        <v>#N/A</v>
      </c>
      <c r="G93" s="146"/>
      <c r="H93" s="144" t="e">
        <f>IF(Table1[[#This Row],[GST?]],Table1[[#This Row],[Amount inc GST]]-(Table1[[#This Row],[Amount inc GST]]/1.15),0)</f>
        <v>#N/A</v>
      </c>
      <c r="I93" s="146" t="e">
        <f>Table1[[#This Row],[Amount inc GST]]-Table1[[#This Row],[GST]]</f>
        <v>#N/A</v>
      </c>
      <c r="J93" s="97"/>
      <c r="K93" s="153">
        <f>IF(J93="c",K92+Table1[[#This Row],[Amount inc GST]],K92)</f>
        <v>0</v>
      </c>
      <c r="L93" s="153">
        <f>IF(J93="p1",L92+Table1[Amount inc GST],L92)</f>
        <v>0</v>
      </c>
      <c r="M93" s="153">
        <f>IF(J93="p2",M92+Table1[Amount inc GST],M92)</f>
        <v>0</v>
      </c>
      <c r="N93" s="152">
        <f>IF(J93="s",N92+Table1[[#This Row],[Amount inc GST]],N92)</f>
        <v>0</v>
      </c>
      <c r="O93" s="129"/>
      <c r="P93" s="128" t="e">
        <f>Table1[[#This Row],[Amount ex GST]]</f>
        <v>#N/A</v>
      </c>
      <c r="Q93" s="129"/>
      <c r="R93" s="128" t="e">
        <f>Table1[[#This Row],[Amount ex GST]]-Table1[[#This Row],[Amount1]]</f>
        <v>#N/A</v>
      </c>
    </row>
    <row r="94" spans="1:18" x14ac:dyDescent="0.2">
      <c r="A94" s="99"/>
      <c r="B94" s="111"/>
      <c r="C94" s="103"/>
      <c r="D94" s="104"/>
      <c r="E94" s="101" t="e">
        <f>LOOKUP(D94,Accounts!A:A,Accounts!B:B)</f>
        <v>#N/A</v>
      </c>
      <c r="F94" s="101" t="e">
        <f>LOOKUP(Table1[[#This Row],[Account '#]],Accounts!A:A,Accounts!D:D)</f>
        <v>#N/A</v>
      </c>
      <c r="G94" s="146"/>
      <c r="H94" s="144" t="e">
        <f>IF(Table1[[#This Row],[GST?]],Table1[[#This Row],[Amount inc GST]]-(Table1[[#This Row],[Amount inc GST]]/1.15),0)</f>
        <v>#N/A</v>
      </c>
      <c r="I94" s="146" t="e">
        <f>Table1[[#This Row],[Amount inc GST]]-Table1[[#This Row],[GST]]</f>
        <v>#N/A</v>
      </c>
      <c r="J94" s="97"/>
      <c r="K94" s="153">
        <f>IF(J94="c",K93+Table1[[#This Row],[Amount inc GST]],K93)</f>
        <v>0</v>
      </c>
      <c r="L94" s="153">
        <f>IF(J94="p1",L93+Table1[Amount inc GST],L93)</f>
        <v>0</v>
      </c>
      <c r="M94" s="153">
        <f>IF(J94="p2",M93+Table1[Amount inc GST],M93)</f>
        <v>0</v>
      </c>
      <c r="N94" s="152">
        <f>IF(J94="s",N93+Table1[[#This Row],[Amount inc GST]],N93)</f>
        <v>0</v>
      </c>
      <c r="O94" s="129"/>
      <c r="P94" s="128" t="e">
        <f>Table1[[#This Row],[Amount ex GST]]</f>
        <v>#N/A</v>
      </c>
      <c r="Q94" s="129"/>
      <c r="R94" s="128" t="e">
        <f>Table1[[#This Row],[Amount ex GST]]-Table1[[#This Row],[Amount1]]</f>
        <v>#N/A</v>
      </c>
    </row>
    <row r="95" spans="1:18" x14ac:dyDescent="0.2">
      <c r="A95" s="99"/>
      <c r="B95" s="111"/>
      <c r="C95" s="103"/>
      <c r="D95" s="104"/>
      <c r="E95" s="101" t="e">
        <f>LOOKUP(D95,Accounts!A:A,Accounts!B:B)</f>
        <v>#N/A</v>
      </c>
      <c r="F95" s="101" t="e">
        <f>LOOKUP(Table1[[#This Row],[Account '#]],Accounts!A:A,Accounts!D:D)</f>
        <v>#N/A</v>
      </c>
      <c r="G95" s="146"/>
      <c r="H95" s="144" t="e">
        <f>IF(Table1[[#This Row],[GST?]],Table1[[#This Row],[Amount inc GST]]-(Table1[[#This Row],[Amount inc GST]]/1.15),0)</f>
        <v>#N/A</v>
      </c>
      <c r="I95" s="146" t="e">
        <f>Table1[[#This Row],[Amount inc GST]]-Table1[[#This Row],[GST]]</f>
        <v>#N/A</v>
      </c>
      <c r="J95" s="97"/>
      <c r="K95" s="153">
        <f>IF(J95="c",K94+Table1[[#This Row],[Amount inc GST]],K94)</f>
        <v>0</v>
      </c>
      <c r="L95" s="153">
        <f>IF(J95="p1",L94+Table1[Amount inc GST],L94)</f>
        <v>0</v>
      </c>
      <c r="M95" s="153">
        <f>IF(J95="p2",M94+Table1[Amount inc GST],M94)</f>
        <v>0</v>
      </c>
      <c r="N95" s="152">
        <f>IF(J95="s",N94+Table1[[#This Row],[Amount inc GST]],N94)</f>
        <v>0</v>
      </c>
      <c r="O95" s="129"/>
      <c r="P95" s="128" t="e">
        <f>Table1[[#This Row],[Amount ex GST]]</f>
        <v>#N/A</v>
      </c>
      <c r="Q95" s="129"/>
      <c r="R95" s="128" t="e">
        <f>Table1[[#This Row],[Amount ex GST]]-Table1[[#This Row],[Amount1]]</f>
        <v>#N/A</v>
      </c>
    </row>
    <row r="96" spans="1:18" x14ac:dyDescent="0.2">
      <c r="A96" s="99"/>
      <c r="B96" s="111"/>
      <c r="C96" s="103"/>
      <c r="D96" s="104"/>
      <c r="E96" s="101" t="e">
        <f>LOOKUP(D96,Accounts!A:A,Accounts!B:B)</f>
        <v>#N/A</v>
      </c>
      <c r="F96" s="101" t="e">
        <f>LOOKUP(Table1[[#This Row],[Account '#]],Accounts!A:A,Accounts!D:D)</f>
        <v>#N/A</v>
      </c>
      <c r="G96" s="146"/>
      <c r="H96" s="144" t="e">
        <f>IF(Table1[[#This Row],[GST?]],Table1[[#This Row],[Amount inc GST]]-(Table1[[#This Row],[Amount inc GST]]/1.15),0)</f>
        <v>#N/A</v>
      </c>
      <c r="I96" s="146" t="e">
        <f>Table1[[#This Row],[Amount inc GST]]-Table1[[#This Row],[GST]]</f>
        <v>#N/A</v>
      </c>
      <c r="J96" s="97"/>
      <c r="K96" s="153">
        <f>IF(J96="c",K95+Table1[[#This Row],[Amount inc GST]],K95)</f>
        <v>0</v>
      </c>
      <c r="L96" s="153">
        <f>IF(J96="p1",L95+Table1[Amount inc GST],L95)</f>
        <v>0</v>
      </c>
      <c r="M96" s="153">
        <f>IF(J96="p2",M95+Table1[Amount inc GST],M95)</f>
        <v>0</v>
      </c>
      <c r="N96" s="152">
        <f>IF(J96="s",N95+Table1[[#This Row],[Amount inc GST]],N95)</f>
        <v>0</v>
      </c>
      <c r="O96" s="129"/>
      <c r="P96" s="128" t="e">
        <f>Table1[[#This Row],[Amount ex GST]]</f>
        <v>#N/A</v>
      </c>
      <c r="Q96" s="129"/>
      <c r="R96" s="128" t="e">
        <f>Table1[[#This Row],[Amount ex GST]]-Table1[[#This Row],[Amount1]]</f>
        <v>#N/A</v>
      </c>
    </row>
    <row r="97" spans="1:18" x14ac:dyDescent="0.2">
      <c r="A97" s="99"/>
      <c r="B97" s="111"/>
      <c r="C97" s="103"/>
      <c r="D97" s="104"/>
      <c r="E97" s="101" t="e">
        <f>LOOKUP(D97,Accounts!A:A,Accounts!B:B)</f>
        <v>#N/A</v>
      </c>
      <c r="F97" s="101" t="e">
        <f>LOOKUP(Table1[[#This Row],[Account '#]],Accounts!A:A,Accounts!D:D)</f>
        <v>#N/A</v>
      </c>
      <c r="G97" s="146"/>
      <c r="H97" s="144" t="e">
        <f>IF(Table1[[#This Row],[GST?]],Table1[[#This Row],[Amount inc GST]]-(Table1[[#This Row],[Amount inc GST]]/1.15),0)</f>
        <v>#N/A</v>
      </c>
      <c r="I97" s="146" t="e">
        <f>Table1[[#This Row],[Amount inc GST]]-Table1[[#This Row],[GST]]</f>
        <v>#N/A</v>
      </c>
      <c r="J97" s="97"/>
      <c r="K97" s="153">
        <f>IF(J97="c",K96+Table1[[#This Row],[Amount inc GST]],K96)</f>
        <v>0</v>
      </c>
      <c r="L97" s="153">
        <f>IF(J97="p1",L96+Table1[Amount inc GST],L96)</f>
        <v>0</v>
      </c>
      <c r="M97" s="153">
        <f>IF(J97="p2",M96+Table1[Amount inc GST],M96)</f>
        <v>0</v>
      </c>
      <c r="N97" s="152">
        <f>IF(J97="s",N96+Table1[[#This Row],[Amount inc GST]],N96)</f>
        <v>0</v>
      </c>
      <c r="O97" s="129"/>
      <c r="P97" s="128" t="e">
        <f>Table1[[#This Row],[Amount ex GST]]</f>
        <v>#N/A</v>
      </c>
      <c r="Q97" s="129"/>
      <c r="R97" s="128" t="e">
        <f>Table1[[#This Row],[Amount ex GST]]-Table1[[#This Row],[Amount1]]</f>
        <v>#N/A</v>
      </c>
    </row>
    <row r="98" spans="1:18" x14ac:dyDescent="0.2">
      <c r="A98" s="99"/>
      <c r="B98" s="111"/>
      <c r="C98" s="103"/>
      <c r="D98" s="104"/>
      <c r="E98" s="101" t="e">
        <f>LOOKUP(D98,Accounts!A:A,Accounts!B:B)</f>
        <v>#N/A</v>
      </c>
      <c r="F98" s="101" t="e">
        <f>LOOKUP(Table1[[#This Row],[Account '#]],Accounts!A:A,Accounts!D:D)</f>
        <v>#N/A</v>
      </c>
      <c r="G98" s="146"/>
      <c r="H98" s="144" t="e">
        <f>IF(Table1[[#This Row],[GST?]],Table1[[#This Row],[Amount inc GST]]-(Table1[[#This Row],[Amount inc GST]]/1.15),0)</f>
        <v>#N/A</v>
      </c>
      <c r="I98" s="146" t="e">
        <f>Table1[[#This Row],[Amount inc GST]]-Table1[[#This Row],[GST]]</f>
        <v>#N/A</v>
      </c>
      <c r="J98" s="97"/>
      <c r="K98" s="153">
        <f>IF(J98="c",K97+Table1[[#This Row],[Amount inc GST]],K97)</f>
        <v>0</v>
      </c>
      <c r="L98" s="153">
        <f>IF(J98="p1",L97+Table1[Amount inc GST],L97)</f>
        <v>0</v>
      </c>
      <c r="M98" s="153">
        <f>IF(J98="p2",M97+Table1[Amount inc GST],M97)</f>
        <v>0</v>
      </c>
      <c r="N98" s="152">
        <f>IF(J98="s",N97+Table1[[#This Row],[Amount inc GST]],N97)</f>
        <v>0</v>
      </c>
      <c r="O98" s="129"/>
      <c r="P98" s="128" t="e">
        <f>Table1[[#This Row],[Amount ex GST]]</f>
        <v>#N/A</v>
      </c>
      <c r="Q98" s="129"/>
      <c r="R98" s="128" t="e">
        <f>Table1[[#This Row],[Amount ex GST]]-Table1[[#This Row],[Amount1]]</f>
        <v>#N/A</v>
      </c>
    </row>
    <row r="99" spans="1:18" x14ac:dyDescent="0.2">
      <c r="A99" s="99"/>
      <c r="B99" s="111"/>
      <c r="C99" s="103"/>
      <c r="D99" s="104"/>
      <c r="E99" s="101" t="e">
        <f>LOOKUP(D99,Accounts!A:A,Accounts!B:B)</f>
        <v>#N/A</v>
      </c>
      <c r="F99" s="101" t="e">
        <f>LOOKUP(Table1[[#This Row],[Account '#]],Accounts!A:A,Accounts!D:D)</f>
        <v>#N/A</v>
      </c>
      <c r="G99" s="146"/>
      <c r="H99" s="144" t="e">
        <f>IF(Table1[[#This Row],[GST?]],Table1[[#This Row],[Amount inc GST]]-(Table1[[#This Row],[Amount inc GST]]/1.15),0)</f>
        <v>#N/A</v>
      </c>
      <c r="I99" s="146" t="e">
        <f>Table1[[#This Row],[Amount inc GST]]-Table1[[#This Row],[GST]]</f>
        <v>#N/A</v>
      </c>
      <c r="J99" s="97"/>
      <c r="K99" s="153">
        <f>IF(J99="c",K98+Table1[[#This Row],[Amount inc GST]],K98)</f>
        <v>0</v>
      </c>
      <c r="L99" s="153">
        <f>IF(J99="p1",L98+Table1[Amount inc GST],L98)</f>
        <v>0</v>
      </c>
      <c r="M99" s="153">
        <f>IF(J99="p2",M98+Table1[Amount inc GST],M98)</f>
        <v>0</v>
      </c>
      <c r="N99" s="152">
        <f>IF(J99="s",N98+Table1[[#This Row],[Amount inc GST]],N98)</f>
        <v>0</v>
      </c>
      <c r="O99" s="129"/>
      <c r="P99" s="128" t="e">
        <f>Table1[[#This Row],[Amount ex GST]]</f>
        <v>#N/A</v>
      </c>
      <c r="Q99" s="129"/>
      <c r="R99" s="128" t="e">
        <f>Table1[[#This Row],[Amount ex GST]]-Table1[[#This Row],[Amount1]]</f>
        <v>#N/A</v>
      </c>
    </row>
    <row r="100" spans="1:18" x14ac:dyDescent="0.2">
      <c r="A100" s="99"/>
      <c r="B100" s="111"/>
      <c r="C100" s="103"/>
      <c r="D100" s="104"/>
      <c r="E100" s="101" t="e">
        <f>LOOKUP(D100,Accounts!A:A,Accounts!B:B)</f>
        <v>#N/A</v>
      </c>
      <c r="F100" s="101" t="e">
        <f>LOOKUP(Table1[[#This Row],[Account '#]],Accounts!A:A,Accounts!D:D)</f>
        <v>#N/A</v>
      </c>
      <c r="G100" s="146"/>
      <c r="H100" s="144" t="e">
        <f>IF(Table1[[#This Row],[GST?]],Table1[[#This Row],[Amount inc GST]]-(Table1[[#This Row],[Amount inc GST]]/1.15),0)</f>
        <v>#N/A</v>
      </c>
      <c r="I100" s="146" t="e">
        <f>Table1[[#This Row],[Amount inc GST]]-Table1[[#This Row],[GST]]</f>
        <v>#N/A</v>
      </c>
      <c r="J100" s="97"/>
      <c r="K100" s="153">
        <f>IF(J100="c",K99+Table1[[#This Row],[Amount inc GST]],K99)</f>
        <v>0</v>
      </c>
      <c r="L100" s="153">
        <f>IF(J100="p1",L99+Table1[Amount inc GST],L99)</f>
        <v>0</v>
      </c>
      <c r="M100" s="153">
        <f>IF(J100="p2",M99+Table1[Amount inc GST],M99)</f>
        <v>0</v>
      </c>
      <c r="N100" s="152">
        <f>IF(J100="s",N99+Table1[[#This Row],[Amount inc GST]],N99)</f>
        <v>0</v>
      </c>
      <c r="O100" s="129"/>
      <c r="P100" s="128" t="e">
        <f>Table1[[#This Row],[Amount ex GST]]</f>
        <v>#N/A</v>
      </c>
      <c r="Q100" s="129"/>
      <c r="R100" s="128" t="e">
        <f>Table1[[#This Row],[Amount ex GST]]-Table1[[#This Row],[Amount1]]</f>
        <v>#N/A</v>
      </c>
    </row>
    <row r="101" spans="1:18" x14ac:dyDescent="0.2">
      <c r="A101" s="99"/>
      <c r="B101" s="111"/>
      <c r="C101" s="103"/>
      <c r="D101" s="104"/>
      <c r="E101" s="101" t="e">
        <f>LOOKUP(D101,Accounts!A:A,Accounts!B:B)</f>
        <v>#N/A</v>
      </c>
      <c r="F101" s="101" t="e">
        <f>LOOKUP(Table1[[#This Row],[Account '#]],Accounts!A:A,Accounts!D:D)</f>
        <v>#N/A</v>
      </c>
      <c r="G101" s="146"/>
      <c r="H101" s="144" t="e">
        <f>IF(Table1[[#This Row],[GST?]],Table1[[#This Row],[Amount inc GST]]-(Table1[[#This Row],[Amount inc GST]]/1.15),0)</f>
        <v>#N/A</v>
      </c>
      <c r="I101" s="146" t="e">
        <f>Table1[[#This Row],[Amount inc GST]]-Table1[[#This Row],[GST]]</f>
        <v>#N/A</v>
      </c>
      <c r="J101" s="97"/>
      <c r="K101" s="153">
        <f>IF(J101="c",K100+Table1[[#This Row],[Amount inc GST]],K100)</f>
        <v>0</v>
      </c>
      <c r="L101" s="153">
        <f>IF(J101="p1",L100+Table1[Amount inc GST],L100)</f>
        <v>0</v>
      </c>
      <c r="M101" s="153">
        <f>IF(J101="p2",M100+Table1[Amount inc GST],M100)</f>
        <v>0</v>
      </c>
      <c r="N101" s="152">
        <f>IF(J101="s",N100+Table1[[#This Row],[Amount inc GST]],N100)</f>
        <v>0</v>
      </c>
      <c r="O101" s="129"/>
      <c r="P101" s="128" t="e">
        <f>Table1[[#This Row],[Amount ex GST]]</f>
        <v>#N/A</v>
      </c>
      <c r="Q101" s="129"/>
      <c r="R101" s="128" t="e">
        <f>Table1[[#This Row],[Amount ex GST]]-Table1[[#This Row],[Amount1]]</f>
        <v>#N/A</v>
      </c>
    </row>
    <row r="102" spans="1:18" x14ac:dyDescent="0.2">
      <c r="A102" s="99"/>
      <c r="B102" s="111"/>
      <c r="C102" s="103"/>
      <c r="D102" s="104"/>
      <c r="E102" s="101" t="e">
        <f>LOOKUP(D102,Accounts!A:A,Accounts!B:B)</f>
        <v>#N/A</v>
      </c>
      <c r="F102" s="101" t="e">
        <f>LOOKUP(Table1[[#This Row],[Account '#]],Accounts!A:A,Accounts!D:D)</f>
        <v>#N/A</v>
      </c>
      <c r="G102" s="146"/>
      <c r="H102" s="144" t="e">
        <f>IF(Table1[[#This Row],[GST?]],Table1[[#This Row],[Amount inc GST]]-(Table1[[#This Row],[Amount inc GST]]/1.15),0)</f>
        <v>#N/A</v>
      </c>
      <c r="I102" s="146" t="e">
        <f>Table1[[#This Row],[Amount inc GST]]-Table1[[#This Row],[GST]]</f>
        <v>#N/A</v>
      </c>
      <c r="J102" s="97"/>
      <c r="K102" s="153">
        <f>IF(J102="c",K101+Table1[[#This Row],[Amount inc GST]],K101)</f>
        <v>0</v>
      </c>
      <c r="L102" s="153">
        <f>IF(J102="p1",L101+Table1[Amount inc GST],L101)</f>
        <v>0</v>
      </c>
      <c r="M102" s="153">
        <f>IF(J102="p2",M101+Table1[Amount inc GST],M101)</f>
        <v>0</v>
      </c>
      <c r="N102" s="152">
        <f>IF(J102="s",N101+Table1[[#This Row],[Amount inc GST]],N101)</f>
        <v>0</v>
      </c>
      <c r="O102" s="129"/>
      <c r="P102" s="128" t="e">
        <f>Table1[[#This Row],[Amount ex GST]]</f>
        <v>#N/A</v>
      </c>
      <c r="Q102" s="129"/>
      <c r="R102" s="128" t="e">
        <f>Table1[[#This Row],[Amount ex GST]]-Table1[[#This Row],[Amount1]]</f>
        <v>#N/A</v>
      </c>
    </row>
    <row r="103" spans="1:18" x14ac:dyDescent="0.2">
      <c r="A103" s="99"/>
      <c r="B103" s="111"/>
      <c r="C103" s="103"/>
      <c r="D103" s="104"/>
      <c r="E103" s="101" t="e">
        <f>LOOKUP(D103,Accounts!A:A,Accounts!B:B)</f>
        <v>#N/A</v>
      </c>
      <c r="F103" s="101" t="e">
        <f>LOOKUP(Table1[[#This Row],[Account '#]],Accounts!A:A,Accounts!D:D)</f>
        <v>#N/A</v>
      </c>
      <c r="G103" s="146"/>
      <c r="H103" s="144" t="e">
        <f>IF(Table1[[#This Row],[GST?]],Table1[[#This Row],[Amount inc GST]]-(Table1[[#This Row],[Amount inc GST]]/1.15),0)</f>
        <v>#N/A</v>
      </c>
      <c r="I103" s="146" t="e">
        <f>Table1[[#This Row],[Amount inc GST]]-Table1[[#This Row],[GST]]</f>
        <v>#N/A</v>
      </c>
      <c r="J103" s="97"/>
      <c r="K103" s="153">
        <f>IF(J103="c",K102+Table1[[#This Row],[Amount inc GST]],K102)</f>
        <v>0</v>
      </c>
      <c r="L103" s="153">
        <f>IF(J103="p1",L102+Table1[Amount inc GST],L102)</f>
        <v>0</v>
      </c>
      <c r="M103" s="153">
        <f>IF(J103="p2",M102+Table1[Amount inc GST],M102)</f>
        <v>0</v>
      </c>
      <c r="N103" s="152">
        <f>IF(J103="s",N102+Table1[[#This Row],[Amount inc GST]],N102)</f>
        <v>0</v>
      </c>
      <c r="O103" s="129"/>
      <c r="P103" s="128" t="e">
        <f>Table1[[#This Row],[Amount ex GST]]</f>
        <v>#N/A</v>
      </c>
      <c r="Q103" s="129"/>
      <c r="R103" s="128" t="e">
        <f>Table1[[#This Row],[Amount ex GST]]-Table1[[#This Row],[Amount1]]</f>
        <v>#N/A</v>
      </c>
    </row>
    <row r="104" spans="1:18" x14ac:dyDescent="0.2">
      <c r="A104" s="99"/>
      <c r="B104" s="111"/>
      <c r="C104" s="103"/>
      <c r="D104" s="104"/>
      <c r="E104" s="101" t="e">
        <f>LOOKUP(D104,Accounts!A:A,Accounts!B:B)</f>
        <v>#N/A</v>
      </c>
      <c r="F104" s="101" t="e">
        <f>LOOKUP(Table1[[#This Row],[Account '#]],Accounts!A:A,Accounts!D:D)</f>
        <v>#N/A</v>
      </c>
      <c r="G104" s="146"/>
      <c r="H104" s="144" t="e">
        <f>IF(Table1[[#This Row],[GST?]],Table1[[#This Row],[Amount inc GST]]-(Table1[[#This Row],[Amount inc GST]]/1.15),0)</f>
        <v>#N/A</v>
      </c>
      <c r="I104" s="146" t="e">
        <f>Table1[[#This Row],[Amount inc GST]]-Table1[[#This Row],[GST]]</f>
        <v>#N/A</v>
      </c>
      <c r="J104" s="97"/>
      <c r="K104" s="153">
        <f>IF(J104="c",K103+Table1[[#This Row],[Amount inc GST]],K103)</f>
        <v>0</v>
      </c>
      <c r="L104" s="153">
        <f>IF(J104="p1",L103+Table1[Amount inc GST],L103)</f>
        <v>0</v>
      </c>
      <c r="M104" s="153">
        <f>IF(J104="p2",M103+Table1[Amount inc GST],M103)</f>
        <v>0</v>
      </c>
      <c r="N104" s="152">
        <f>IF(J104="s",N103+Table1[[#This Row],[Amount inc GST]],N103)</f>
        <v>0</v>
      </c>
      <c r="O104" s="129"/>
      <c r="P104" s="128" t="e">
        <f>Table1[[#This Row],[Amount ex GST]]</f>
        <v>#N/A</v>
      </c>
      <c r="Q104" s="129"/>
      <c r="R104" s="128" t="e">
        <f>Table1[[#This Row],[Amount ex GST]]-Table1[[#This Row],[Amount1]]</f>
        <v>#N/A</v>
      </c>
    </row>
    <row r="105" spans="1:18" x14ac:dyDescent="0.2">
      <c r="A105" s="99"/>
      <c r="B105" s="111"/>
      <c r="C105" s="103"/>
      <c r="D105" s="104"/>
      <c r="E105" s="101" t="e">
        <f>LOOKUP(D105,Accounts!A:A,Accounts!B:B)</f>
        <v>#N/A</v>
      </c>
      <c r="F105" s="101" t="e">
        <f>LOOKUP(Table1[[#This Row],[Account '#]],Accounts!A:A,Accounts!D:D)</f>
        <v>#N/A</v>
      </c>
      <c r="G105" s="146"/>
      <c r="H105" s="144" t="e">
        <f>IF(Table1[[#This Row],[GST?]],Table1[[#This Row],[Amount inc GST]]-(Table1[[#This Row],[Amount inc GST]]/1.15),0)</f>
        <v>#N/A</v>
      </c>
      <c r="I105" s="146" t="e">
        <f>Table1[[#This Row],[Amount inc GST]]-Table1[[#This Row],[GST]]</f>
        <v>#N/A</v>
      </c>
      <c r="J105" s="97"/>
      <c r="K105" s="153">
        <f>IF(J105="c",K104+Table1[[#This Row],[Amount inc GST]],K104)</f>
        <v>0</v>
      </c>
      <c r="L105" s="153">
        <f>IF(J105="p1",L104+Table1[Amount inc GST],L104)</f>
        <v>0</v>
      </c>
      <c r="M105" s="153">
        <f>IF(J105="p2",M104+Table1[Amount inc GST],M104)</f>
        <v>0</v>
      </c>
      <c r="N105" s="152">
        <f>IF(J105="s",N104+Table1[[#This Row],[Amount inc GST]],N104)</f>
        <v>0</v>
      </c>
      <c r="O105" s="129"/>
      <c r="P105" s="128" t="e">
        <f>Table1[[#This Row],[Amount ex GST]]</f>
        <v>#N/A</v>
      </c>
      <c r="Q105" s="129"/>
      <c r="R105" s="128" t="e">
        <f>Table1[[#This Row],[Amount ex GST]]-Table1[[#This Row],[Amount1]]</f>
        <v>#N/A</v>
      </c>
    </row>
    <row r="106" spans="1:18" x14ac:dyDescent="0.2">
      <c r="A106" s="99"/>
      <c r="B106" s="111"/>
      <c r="C106" s="103"/>
      <c r="D106" s="104"/>
      <c r="E106" s="101" t="e">
        <f>LOOKUP(D106,Accounts!A:A,Accounts!B:B)</f>
        <v>#N/A</v>
      </c>
      <c r="F106" s="101" t="e">
        <f>LOOKUP(Table1[[#This Row],[Account '#]],Accounts!A:A,Accounts!D:D)</f>
        <v>#N/A</v>
      </c>
      <c r="G106" s="146"/>
      <c r="H106" s="144" t="e">
        <f>IF(Table1[[#This Row],[GST?]],Table1[[#This Row],[Amount inc GST]]-(Table1[[#This Row],[Amount inc GST]]/1.15),0)</f>
        <v>#N/A</v>
      </c>
      <c r="I106" s="146" t="e">
        <f>Table1[[#This Row],[Amount inc GST]]-Table1[[#This Row],[GST]]</f>
        <v>#N/A</v>
      </c>
      <c r="J106" s="97"/>
      <c r="K106" s="153">
        <f>IF(J106="c",K105+Table1[[#This Row],[Amount inc GST]],K105)</f>
        <v>0</v>
      </c>
      <c r="L106" s="153">
        <f>IF(J106="p1",L105+Table1[Amount inc GST],L105)</f>
        <v>0</v>
      </c>
      <c r="M106" s="153">
        <f>IF(J106="p2",M105+Table1[Amount inc GST],M105)</f>
        <v>0</v>
      </c>
      <c r="N106" s="152">
        <f>IF(J106="s",N105+Table1[[#This Row],[Amount inc GST]],N105)</f>
        <v>0</v>
      </c>
      <c r="O106" s="129"/>
      <c r="P106" s="128" t="e">
        <f>Table1[[#This Row],[Amount ex GST]]</f>
        <v>#N/A</v>
      </c>
      <c r="Q106" s="129"/>
      <c r="R106" s="128" t="e">
        <f>Table1[[#This Row],[Amount ex GST]]-Table1[[#This Row],[Amount1]]</f>
        <v>#N/A</v>
      </c>
    </row>
    <row r="107" spans="1:18" x14ac:dyDescent="0.2">
      <c r="A107" s="99"/>
      <c r="B107" s="111"/>
      <c r="C107" s="103"/>
      <c r="D107" s="104"/>
      <c r="E107" s="101" t="e">
        <f>LOOKUP(D107,Accounts!A:A,Accounts!B:B)</f>
        <v>#N/A</v>
      </c>
      <c r="F107" s="101" t="e">
        <f>LOOKUP(Table1[[#This Row],[Account '#]],Accounts!A:A,Accounts!D:D)</f>
        <v>#N/A</v>
      </c>
      <c r="G107" s="146"/>
      <c r="H107" s="144" t="e">
        <f>IF(Table1[[#This Row],[GST?]],Table1[[#This Row],[Amount inc GST]]-(Table1[[#This Row],[Amount inc GST]]/1.15),0)</f>
        <v>#N/A</v>
      </c>
      <c r="I107" s="146" t="e">
        <f>Table1[[#This Row],[Amount inc GST]]-Table1[[#This Row],[GST]]</f>
        <v>#N/A</v>
      </c>
      <c r="J107" s="97"/>
      <c r="K107" s="153">
        <f>IF(J107="c",K106+Table1[[#This Row],[Amount inc GST]],K106)</f>
        <v>0</v>
      </c>
      <c r="L107" s="153">
        <f>IF(J107="p1",L106+Table1[Amount inc GST],L106)</f>
        <v>0</v>
      </c>
      <c r="M107" s="153">
        <f>IF(J107="p2",M106+Table1[Amount inc GST],M106)</f>
        <v>0</v>
      </c>
      <c r="N107" s="152">
        <f>IF(J107="s",N106+Table1[[#This Row],[Amount inc GST]],N106)</f>
        <v>0</v>
      </c>
      <c r="O107" s="129"/>
      <c r="P107" s="128" t="e">
        <f>Table1[[#This Row],[Amount ex GST]]</f>
        <v>#N/A</v>
      </c>
      <c r="Q107" s="129"/>
      <c r="R107" s="128" t="e">
        <f>Table1[[#This Row],[Amount ex GST]]-Table1[[#This Row],[Amount1]]</f>
        <v>#N/A</v>
      </c>
    </row>
    <row r="108" spans="1:18" x14ac:dyDescent="0.2">
      <c r="A108" s="99"/>
      <c r="B108" s="111"/>
      <c r="C108" s="103"/>
      <c r="D108" s="104"/>
      <c r="E108" s="101" t="e">
        <f>LOOKUP(D108,Accounts!A:A,Accounts!B:B)</f>
        <v>#N/A</v>
      </c>
      <c r="F108" s="101" t="e">
        <f>LOOKUP(Table1[[#This Row],[Account '#]],Accounts!A:A,Accounts!D:D)</f>
        <v>#N/A</v>
      </c>
      <c r="G108" s="146"/>
      <c r="H108" s="144" t="e">
        <f>IF(Table1[[#This Row],[GST?]],Table1[[#This Row],[Amount inc GST]]-(Table1[[#This Row],[Amount inc GST]]/1.15),0)</f>
        <v>#N/A</v>
      </c>
      <c r="I108" s="146" t="e">
        <f>Table1[[#This Row],[Amount inc GST]]-Table1[[#This Row],[GST]]</f>
        <v>#N/A</v>
      </c>
      <c r="J108" s="97"/>
      <c r="K108" s="153">
        <f>IF(J108="c",K107+Table1[[#This Row],[Amount inc GST]],K107)</f>
        <v>0</v>
      </c>
      <c r="L108" s="153">
        <f>IF(J108="p1",L107+Table1[Amount inc GST],L107)</f>
        <v>0</v>
      </c>
      <c r="M108" s="153">
        <f>IF(J108="p2",M107+Table1[Amount inc GST],M107)</f>
        <v>0</v>
      </c>
      <c r="N108" s="152">
        <f>IF(J108="s",N107+Table1[[#This Row],[Amount inc GST]],N107)</f>
        <v>0</v>
      </c>
      <c r="O108" s="129"/>
      <c r="P108" s="128" t="e">
        <f>Table1[[#This Row],[Amount ex GST]]</f>
        <v>#N/A</v>
      </c>
      <c r="Q108" s="129"/>
      <c r="R108" s="128" t="e">
        <f>Table1[[#This Row],[Amount ex GST]]-Table1[[#This Row],[Amount1]]</f>
        <v>#N/A</v>
      </c>
    </row>
    <row r="109" spans="1:18" x14ac:dyDescent="0.2">
      <c r="A109" s="99"/>
      <c r="B109" s="111"/>
      <c r="C109" s="94"/>
      <c r="D109" s="95"/>
      <c r="E109" s="101" t="e">
        <f>LOOKUP(D109,Accounts!A:A,Accounts!B:B)</f>
        <v>#N/A</v>
      </c>
      <c r="F109" s="101" t="e">
        <f>LOOKUP(Table1[[#This Row],[Account '#]],Accounts!A:A,Accounts!D:D)</f>
        <v>#N/A</v>
      </c>
      <c r="G109" s="146"/>
      <c r="H109" s="144" t="e">
        <f>IF(Table1[[#This Row],[GST?]],Table1[[#This Row],[Amount inc GST]]-(Table1[[#This Row],[Amount inc GST]]/1.15),0)</f>
        <v>#N/A</v>
      </c>
      <c r="I109" s="146" t="e">
        <f>Table1[[#This Row],[Amount inc GST]]-Table1[[#This Row],[GST]]</f>
        <v>#N/A</v>
      </c>
      <c r="J109" s="97"/>
      <c r="K109" s="153">
        <f>IF(J109="c",K108+Table1[[#This Row],[Amount inc GST]],K108)</f>
        <v>0</v>
      </c>
      <c r="L109" s="153">
        <f>IF(J109="p1",L108+Table1[Amount inc GST],L108)</f>
        <v>0</v>
      </c>
      <c r="M109" s="153">
        <f>IF(J109="p2",M108+Table1[Amount inc GST],M108)</f>
        <v>0</v>
      </c>
      <c r="N109" s="152">
        <f>IF(J109="s",N108+Table1[[#This Row],[Amount inc GST]],N108)</f>
        <v>0</v>
      </c>
      <c r="O109" s="129"/>
      <c r="P109" s="128" t="e">
        <f>Table1[[#This Row],[Amount ex GST]]</f>
        <v>#N/A</v>
      </c>
      <c r="Q109" s="129"/>
      <c r="R109" s="128" t="e">
        <f>Table1[[#This Row],[Amount ex GST]]-Table1[[#This Row],[Amount1]]</f>
        <v>#N/A</v>
      </c>
    </row>
    <row r="110" spans="1:18" x14ac:dyDescent="0.2">
      <c r="A110" s="99"/>
      <c r="B110" s="111"/>
      <c r="C110" s="103"/>
      <c r="D110" s="104"/>
      <c r="E110" s="101" t="e">
        <f>LOOKUP(D110,Accounts!A:A,Accounts!B:B)</f>
        <v>#N/A</v>
      </c>
      <c r="F110" s="101" t="e">
        <f>LOOKUP(Table1[[#This Row],[Account '#]],Accounts!A:A,Accounts!D:D)</f>
        <v>#N/A</v>
      </c>
      <c r="G110" s="146"/>
      <c r="H110" s="144" t="e">
        <f>IF(Table1[[#This Row],[GST?]],Table1[[#This Row],[Amount inc GST]]-(Table1[[#This Row],[Amount inc GST]]/1.15),0)</f>
        <v>#N/A</v>
      </c>
      <c r="I110" s="146" t="e">
        <f>Table1[[#This Row],[Amount inc GST]]-Table1[[#This Row],[GST]]</f>
        <v>#N/A</v>
      </c>
      <c r="J110" s="97"/>
      <c r="K110" s="153">
        <f>IF(J110="c",K109+Table1[[#This Row],[Amount inc GST]],K109)</f>
        <v>0</v>
      </c>
      <c r="L110" s="153">
        <f>IF(J110="p1",L109+Table1[Amount inc GST],L109)</f>
        <v>0</v>
      </c>
      <c r="M110" s="153">
        <f>IF(J110="p2",M109+Table1[Amount inc GST],M109)</f>
        <v>0</v>
      </c>
      <c r="N110" s="152">
        <f>IF(J110="s",N109+Table1[[#This Row],[Amount inc GST]],N109)</f>
        <v>0</v>
      </c>
      <c r="O110" s="129"/>
      <c r="P110" s="128" t="e">
        <f>Table1[[#This Row],[Amount ex GST]]</f>
        <v>#N/A</v>
      </c>
      <c r="Q110" s="129"/>
      <c r="R110" s="128" t="e">
        <f>Table1[[#This Row],[Amount ex GST]]-Table1[[#This Row],[Amount1]]</f>
        <v>#N/A</v>
      </c>
    </row>
    <row r="111" spans="1:18" x14ac:dyDescent="0.2">
      <c r="A111" s="99"/>
      <c r="B111" s="111"/>
      <c r="C111" s="103"/>
      <c r="D111" s="104"/>
      <c r="E111" s="101" t="e">
        <f>LOOKUP(D111,Accounts!A:A,Accounts!B:B)</f>
        <v>#N/A</v>
      </c>
      <c r="F111" s="101" t="e">
        <f>LOOKUP(Table1[[#This Row],[Account '#]],Accounts!A:A,Accounts!D:D)</f>
        <v>#N/A</v>
      </c>
      <c r="G111" s="146"/>
      <c r="H111" s="144" t="e">
        <f>IF(Table1[[#This Row],[GST?]],Table1[[#This Row],[Amount inc GST]]-(Table1[[#This Row],[Amount inc GST]]/1.15),0)</f>
        <v>#N/A</v>
      </c>
      <c r="I111" s="146" t="e">
        <f>Table1[[#This Row],[Amount inc GST]]-Table1[[#This Row],[GST]]</f>
        <v>#N/A</v>
      </c>
      <c r="J111" s="97"/>
      <c r="K111" s="153">
        <f>IF(J111="c",K110+Table1[[#This Row],[Amount inc GST]],K110)</f>
        <v>0</v>
      </c>
      <c r="L111" s="153">
        <f>IF(J111="p1",L110+Table1[Amount inc GST],L110)</f>
        <v>0</v>
      </c>
      <c r="M111" s="153">
        <f>IF(J111="p2",M110+Table1[Amount inc GST],M110)</f>
        <v>0</v>
      </c>
      <c r="N111" s="152">
        <f>IF(J111="s",N110+Table1[[#This Row],[Amount inc GST]],N110)</f>
        <v>0</v>
      </c>
      <c r="O111" s="129"/>
      <c r="P111" s="128" t="e">
        <f>Table1[[#This Row],[Amount ex GST]]</f>
        <v>#N/A</v>
      </c>
      <c r="Q111" s="129"/>
      <c r="R111" s="128" t="e">
        <f>Table1[[#This Row],[Amount ex GST]]-Table1[[#This Row],[Amount1]]</f>
        <v>#N/A</v>
      </c>
    </row>
    <row r="112" spans="1:18" x14ac:dyDescent="0.2">
      <c r="A112" s="99"/>
      <c r="B112" s="111"/>
      <c r="C112" s="103"/>
      <c r="D112" s="104"/>
      <c r="E112" s="101" t="e">
        <f>LOOKUP(D112,Accounts!A:A,Accounts!B:B)</f>
        <v>#N/A</v>
      </c>
      <c r="F112" s="101" t="e">
        <f>LOOKUP(Table1[[#This Row],[Account '#]],Accounts!A:A,Accounts!D:D)</f>
        <v>#N/A</v>
      </c>
      <c r="G112" s="146"/>
      <c r="H112" s="144" t="e">
        <f>IF(Table1[[#This Row],[GST?]],Table1[[#This Row],[Amount inc GST]]-(Table1[[#This Row],[Amount inc GST]]/1.15),0)</f>
        <v>#N/A</v>
      </c>
      <c r="I112" s="146" t="e">
        <f>Table1[[#This Row],[Amount inc GST]]-Table1[[#This Row],[GST]]</f>
        <v>#N/A</v>
      </c>
      <c r="J112" s="97"/>
      <c r="K112" s="153">
        <f>IF(J112="c",K111+Table1[[#This Row],[Amount inc GST]],K111)</f>
        <v>0</v>
      </c>
      <c r="L112" s="153">
        <f>IF(J112="p1",L111+Table1[Amount inc GST],L111)</f>
        <v>0</v>
      </c>
      <c r="M112" s="153">
        <f>IF(J112="p2",M111+Table1[Amount inc GST],M111)</f>
        <v>0</v>
      </c>
      <c r="N112" s="152">
        <f>IF(J112="s",N111+Table1[[#This Row],[Amount inc GST]],N111)</f>
        <v>0</v>
      </c>
      <c r="O112" s="129"/>
      <c r="P112" s="128" t="e">
        <f>Table1[[#This Row],[Amount ex GST]]</f>
        <v>#N/A</v>
      </c>
      <c r="Q112" s="129"/>
      <c r="R112" s="128" t="e">
        <f>Table1[[#This Row],[Amount ex GST]]-Table1[[#This Row],[Amount1]]</f>
        <v>#N/A</v>
      </c>
    </row>
    <row r="113" spans="1:18" x14ac:dyDescent="0.2">
      <c r="A113" s="99"/>
      <c r="B113" s="111"/>
      <c r="C113" s="103"/>
      <c r="D113" s="104"/>
      <c r="E113" s="101" t="e">
        <f>LOOKUP(D113,Accounts!A:A,Accounts!B:B)</f>
        <v>#N/A</v>
      </c>
      <c r="F113" s="101" t="e">
        <f>LOOKUP(Table1[[#This Row],[Account '#]],Accounts!A:A,Accounts!D:D)</f>
        <v>#N/A</v>
      </c>
      <c r="G113" s="146"/>
      <c r="H113" s="144" t="e">
        <f>IF(Table1[[#This Row],[GST?]],Table1[[#This Row],[Amount inc GST]]-(Table1[[#This Row],[Amount inc GST]]/1.15),0)</f>
        <v>#N/A</v>
      </c>
      <c r="I113" s="146" t="e">
        <f>Table1[[#This Row],[Amount inc GST]]-Table1[[#This Row],[GST]]</f>
        <v>#N/A</v>
      </c>
      <c r="J113" s="97"/>
      <c r="K113" s="153">
        <f>IF(J113="c",K112+Table1[[#This Row],[Amount inc GST]],K112)</f>
        <v>0</v>
      </c>
      <c r="L113" s="153">
        <f>IF(J113="p1",L112+Table1[Amount inc GST],L112)</f>
        <v>0</v>
      </c>
      <c r="M113" s="153">
        <f>IF(J113="p2",M112+Table1[Amount inc GST],M112)</f>
        <v>0</v>
      </c>
      <c r="N113" s="152">
        <f>IF(J113="s",N112+Table1[[#This Row],[Amount inc GST]],N112)</f>
        <v>0</v>
      </c>
      <c r="O113" s="129"/>
      <c r="P113" s="128" t="e">
        <f>Table1[[#This Row],[Amount ex GST]]</f>
        <v>#N/A</v>
      </c>
      <c r="Q113" s="129"/>
      <c r="R113" s="128" t="e">
        <f>Table1[[#This Row],[Amount ex GST]]-Table1[[#This Row],[Amount1]]</f>
        <v>#N/A</v>
      </c>
    </row>
    <row r="114" spans="1:18" x14ac:dyDescent="0.2">
      <c r="A114" s="99"/>
      <c r="B114" s="111"/>
      <c r="C114" s="103"/>
      <c r="D114" s="104"/>
      <c r="E114" s="101" t="e">
        <f>LOOKUP(D114,Accounts!A:A,Accounts!B:B)</f>
        <v>#N/A</v>
      </c>
      <c r="F114" s="101" t="e">
        <f>LOOKUP(Table1[[#This Row],[Account '#]],Accounts!A:A,Accounts!D:D)</f>
        <v>#N/A</v>
      </c>
      <c r="G114" s="146"/>
      <c r="H114" s="144" t="e">
        <f>IF(Table1[[#This Row],[GST?]],Table1[[#This Row],[Amount inc GST]]-(Table1[[#This Row],[Amount inc GST]]/1.15),0)</f>
        <v>#N/A</v>
      </c>
      <c r="I114" s="146" t="e">
        <f>Table1[[#This Row],[Amount inc GST]]-Table1[[#This Row],[GST]]</f>
        <v>#N/A</v>
      </c>
      <c r="J114" s="97"/>
      <c r="K114" s="153">
        <f>IF(J114="c",K113+Table1[[#This Row],[Amount inc GST]],K113)</f>
        <v>0</v>
      </c>
      <c r="L114" s="153">
        <f>IF(J114="p1",L113+Table1[Amount inc GST],L113)</f>
        <v>0</v>
      </c>
      <c r="M114" s="153">
        <f>IF(J114="p2",M113+Table1[Amount inc GST],M113)</f>
        <v>0</v>
      </c>
      <c r="N114" s="152">
        <f>IF(J114="s",N113+Table1[[#This Row],[Amount inc GST]],N113)</f>
        <v>0</v>
      </c>
      <c r="O114" s="129"/>
      <c r="P114" s="128" t="e">
        <f>Table1[[#This Row],[Amount ex GST]]</f>
        <v>#N/A</v>
      </c>
      <c r="Q114" s="129"/>
      <c r="R114" s="128" t="e">
        <f>Table1[[#This Row],[Amount ex GST]]-Table1[[#This Row],[Amount1]]</f>
        <v>#N/A</v>
      </c>
    </row>
    <row r="115" spans="1:18" x14ac:dyDescent="0.2">
      <c r="A115" s="99"/>
      <c r="B115" s="111"/>
      <c r="C115" s="103"/>
      <c r="D115" s="104"/>
      <c r="E115" s="101" t="e">
        <f>LOOKUP(D115,Accounts!A:A,Accounts!B:B)</f>
        <v>#N/A</v>
      </c>
      <c r="F115" s="101" t="e">
        <f>LOOKUP(Table1[[#This Row],[Account '#]],Accounts!A:A,Accounts!D:D)</f>
        <v>#N/A</v>
      </c>
      <c r="G115" s="146"/>
      <c r="H115" s="144" t="e">
        <f>IF(Table1[[#This Row],[GST?]],Table1[[#This Row],[Amount inc GST]]-(Table1[[#This Row],[Amount inc GST]]/1.15),0)</f>
        <v>#N/A</v>
      </c>
      <c r="I115" s="146" t="e">
        <f>Table1[[#This Row],[Amount inc GST]]-Table1[[#This Row],[GST]]</f>
        <v>#N/A</v>
      </c>
      <c r="J115" s="97"/>
      <c r="K115" s="153">
        <f>IF(J115="c",K114+Table1[[#This Row],[Amount inc GST]],K114)</f>
        <v>0</v>
      </c>
      <c r="L115" s="153">
        <f>IF(J115="p1",L114+Table1[Amount inc GST],L114)</f>
        <v>0</v>
      </c>
      <c r="M115" s="153">
        <f>IF(J115="p2",M114+Table1[Amount inc GST],M114)</f>
        <v>0</v>
      </c>
      <c r="N115" s="152">
        <f>IF(J115="s",N114+Table1[[#This Row],[Amount inc GST]],N114)</f>
        <v>0</v>
      </c>
      <c r="O115" s="129"/>
      <c r="P115" s="128" t="e">
        <f>Table1[[#This Row],[Amount ex GST]]</f>
        <v>#N/A</v>
      </c>
      <c r="Q115" s="129"/>
      <c r="R115" s="128" t="e">
        <f>Table1[[#This Row],[Amount ex GST]]-Table1[[#This Row],[Amount1]]</f>
        <v>#N/A</v>
      </c>
    </row>
    <row r="116" spans="1:18" x14ac:dyDescent="0.2">
      <c r="A116" s="99"/>
      <c r="B116" s="111"/>
      <c r="C116" s="103"/>
      <c r="D116" s="104"/>
      <c r="E116" s="101" t="e">
        <f>LOOKUP(D116,Accounts!A:A,Accounts!B:B)</f>
        <v>#N/A</v>
      </c>
      <c r="F116" s="101" t="e">
        <f>LOOKUP(Table1[[#This Row],[Account '#]],Accounts!A:A,Accounts!D:D)</f>
        <v>#N/A</v>
      </c>
      <c r="G116" s="146"/>
      <c r="H116" s="144" t="e">
        <f>IF(Table1[[#This Row],[GST?]],Table1[[#This Row],[Amount inc GST]]-(Table1[[#This Row],[Amount inc GST]]/1.15),0)</f>
        <v>#N/A</v>
      </c>
      <c r="I116" s="146" t="e">
        <f>Table1[[#This Row],[Amount inc GST]]-Table1[[#This Row],[GST]]</f>
        <v>#N/A</v>
      </c>
      <c r="J116" s="97"/>
      <c r="K116" s="153">
        <f>IF(J116="c",K115+Table1[[#This Row],[Amount inc GST]],K115)</f>
        <v>0</v>
      </c>
      <c r="L116" s="153">
        <f>IF(J116="p1",L115+Table1[Amount inc GST],L115)</f>
        <v>0</v>
      </c>
      <c r="M116" s="153">
        <f>IF(J116="p2",M115+Table1[Amount inc GST],M115)</f>
        <v>0</v>
      </c>
      <c r="N116" s="152">
        <f>IF(J116="s",N115+Table1[[#This Row],[Amount inc GST]],N115)</f>
        <v>0</v>
      </c>
      <c r="O116" s="129"/>
      <c r="P116" s="128" t="e">
        <f>Table1[[#This Row],[Amount ex GST]]</f>
        <v>#N/A</v>
      </c>
      <c r="Q116" s="129"/>
      <c r="R116" s="128" t="e">
        <f>Table1[[#This Row],[Amount ex GST]]-Table1[[#This Row],[Amount1]]</f>
        <v>#N/A</v>
      </c>
    </row>
    <row r="117" spans="1:18" x14ac:dyDescent="0.2">
      <c r="A117" s="99"/>
      <c r="B117" s="111"/>
      <c r="C117" s="103"/>
      <c r="D117" s="104"/>
      <c r="E117" s="101" t="e">
        <f>LOOKUP(D117,Accounts!A:A,Accounts!B:B)</f>
        <v>#N/A</v>
      </c>
      <c r="F117" s="101" t="e">
        <f>LOOKUP(Table1[[#This Row],[Account '#]],Accounts!A:A,Accounts!D:D)</f>
        <v>#N/A</v>
      </c>
      <c r="G117" s="146"/>
      <c r="H117" s="144" t="e">
        <f>IF(Table1[[#This Row],[GST?]],Table1[[#This Row],[Amount inc GST]]-(Table1[[#This Row],[Amount inc GST]]/1.15),0)</f>
        <v>#N/A</v>
      </c>
      <c r="I117" s="146" t="e">
        <f>Table1[[#This Row],[Amount inc GST]]-Table1[[#This Row],[GST]]</f>
        <v>#N/A</v>
      </c>
      <c r="J117" s="97"/>
      <c r="K117" s="153">
        <f>IF(J117="c",K116+Table1[[#This Row],[Amount inc GST]],K116)</f>
        <v>0</v>
      </c>
      <c r="L117" s="153">
        <f>IF(J117="p1",L116+Table1[Amount inc GST],L116)</f>
        <v>0</v>
      </c>
      <c r="M117" s="153">
        <f>IF(J117="p2",M116+Table1[Amount inc GST],M116)</f>
        <v>0</v>
      </c>
      <c r="N117" s="152">
        <f>IF(J117="s",N116+Table1[[#This Row],[Amount inc GST]],N116)</f>
        <v>0</v>
      </c>
      <c r="O117" s="129"/>
      <c r="P117" s="128" t="e">
        <f>Table1[[#This Row],[Amount ex GST]]</f>
        <v>#N/A</v>
      </c>
      <c r="Q117" s="129"/>
      <c r="R117" s="128" t="e">
        <f>Table1[[#This Row],[Amount ex GST]]-Table1[[#This Row],[Amount1]]</f>
        <v>#N/A</v>
      </c>
    </row>
    <row r="118" spans="1:18" x14ac:dyDescent="0.2">
      <c r="A118" s="99"/>
      <c r="B118" s="111"/>
      <c r="C118" s="103"/>
      <c r="D118" s="104"/>
      <c r="E118" s="101" t="e">
        <f>LOOKUP(D118,Accounts!A:A,Accounts!B:B)</f>
        <v>#N/A</v>
      </c>
      <c r="F118" s="101" t="e">
        <f>LOOKUP(Table1[[#This Row],[Account '#]],Accounts!A:A,Accounts!D:D)</f>
        <v>#N/A</v>
      </c>
      <c r="G118" s="146"/>
      <c r="H118" s="144" t="e">
        <f>IF(Table1[[#This Row],[GST?]],Table1[[#This Row],[Amount inc GST]]-(Table1[[#This Row],[Amount inc GST]]/1.15),0)</f>
        <v>#N/A</v>
      </c>
      <c r="I118" s="146" t="e">
        <f>Table1[[#This Row],[Amount inc GST]]-Table1[[#This Row],[GST]]</f>
        <v>#N/A</v>
      </c>
      <c r="J118" s="97"/>
      <c r="K118" s="153">
        <f>IF(J118="c",K117+Table1[[#This Row],[Amount inc GST]],K117)</f>
        <v>0</v>
      </c>
      <c r="L118" s="153">
        <f>IF(J118="p1",L117+Table1[Amount inc GST],L117)</f>
        <v>0</v>
      </c>
      <c r="M118" s="153">
        <f>IF(J118="p2",M117+Table1[Amount inc GST],M117)</f>
        <v>0</v>
      </c>
      <c r="N118" s="152">
        <f>IF(J118="s",N117+Table1[[#This Row],[Amount inc GST]],N117)</f>
        <v>0</v>
      </c>
      <c r="O118" s="129"/>
      <c r="P118" s="128" t="e">
        <f>Table1[[#This Row],[Amount ex GST]]</f>
        <v>#N/A</v>
      </c>
      <c r="Q118" s="129"/>
      <c r="R118" s="128" t="e">
        <f>Table1[[#This Row],[Amount ex GST]]-Table1[[#This Row],[Amount1]]</f>
        <v>#N/A</v>
      </c>
    </row>
    <row r="119" spans="1:18" x14ac:dyDescent="0.2">
      <c r="A119" s="99"/>
      <c r="B119" s="111"/>
      <c r="C119" s="103"/>
      <c r="D119" s="104"/>
      <c r="E119" s="101" t="e">
        <f>LOOKUP(D119,Accounts!A:A,Accounts!B:B)</f>
        <v>#N/A</v>
      </c>
      <c r="F119" s="101" t="e">
        <f>LOOKUP(Table1[[#This Row],[Account '#]],Accounts!A:A,Accounts!D:D)</f>
        <v>#N/A</v>
      </c>
      <c r="G119" s="146"/>
      <c r="H119" s="144" t="e">
        <f>IF(Table1[[#This Row],[GST?]],Table1[[#This Row],[Amount inc GST]]-(Table1[[#This Row],[Amount inc GST]]/1.15),0)</f>
        <v>#N/A</v>
      </c>
      <c r="I119" s="146" t="e">
        <f>Table1[[#This Row],[Amount inc GST]]-Table1[[#This Row],[GST]]</f>
        <v>#N/A</v>
      </c>
      <c r="J119" s="97"/>
      <c r="K119" s="153">
        <f>IF(J119="c",K118+Table1[[#This Row],[Amount inc GST]],K118)</f>
        <v>0</v>
      </c>
      <c r="L119" s="153">
        <f>IF(J119="p1",L118+Table1[Amount inc GST],L118)</f>
        <v>0</v>
      </c>
      <c r="M119" s="153">
        <f>IF(J119="p2",M118+Table1[Amount inc GST],M118)</f>
        <v>0</v>
      </c>
      <c r="N119" s="152">
        <f>IF(J119="s",N118+Table1[[#This Row],[Amount inc GST]],N118)</f>
        <v>0</v>
      </c>
      <c r="O119" s="129"/>
      <c r="P119" s="128" t="e">
        <f>Table1[[#This Row],[Amount ex GST]]</f>
        <v>#N/A</v>
      </c>
      <c r="Q119" s="129"/>
      <c r="R119" s="128" t="e">
        <f>Table1[[#This Row],[Amount ex GST]]-Table1[[#This Row],[Amount1]]</f>
        <v>#N/A</v>
      </c>
    </row>
    <row r="120" spans="1:18" x14ac:dyDescent="0.2">
      <c r="A120" s="99"/>
      <c r="B120" s="111"/>
      <c r="C120" s="103"/>
      <c r="D120" s="104"/>
      <c r="E120" s="101" t="e">
        <f>LOOKUP(D120,Accounts!A:A,Accounts!B:B)</f>
        <v>#N/A</v>
      </c>
      <c r="F120" s="101" t="e">
        <f>LOOKUP(Table1[[#This Row],[Account '#]],Accounts!A:A,Accounts!D:D)</f>
        <v>#N/A</v>
      </c>
      <c r="G120" s="146"/>
      <c r="H120" s="144" t="e">
        <f>IF(Table1[[#This Row],[GST?]],Table1[[#This Row],[Amount inc GST]]-(Table1[[#This Row],[Amount inc GST]]/1.15),0)</f>
        <v>#N/A</v>
      </c>
      <c r="I120" s="146" t="e">
        <f>Table1[[#This Row],[Amount inc GST]]-Table1[[#This Row],[GST]]</f>
        <v>#N/A</v>
      </c>
      <c r="J120" s="97"/>
      <c r="K120" s="153">
        <f>IF(J120="c",K119+Table1[[#This Row],[Amount inc GST]],K119)</f>
        <v>0</v>
      </c>
      <c r="L120" s="153">
        <f>IF(J120="p1",L119+Table1[Amount inc GST],L119)</f>
        <v>0</v>
      </c>
      <c r="M120" s="153">
        <f>IF(J120="p2",M119+Table1[Amount inc GST],M119)</f>
        <v>0</v>
      </c>
      <c r="N120" s="152">
        <f>IF(J120="s",N119+Table1[[#This Row],[Amount inc GST]],N119)</f>
        <v>0</v>
      </c>
      <c r="O120" s="129"/>
      <c r="P120" s="128" t="e">
        <f>Table1[[#This Row],[Amount ex GST]]</f>
        <v>#N/A</v>
      </c>
      <c r="Q120" s="129"/>
      <c r="R120" s="128" t="e">
        <f>Table1[[#This Row],[Amount ex GST]]-Table1[[#This Row],[Amount1]]</f>
        <v>#N/A</v>
      </c>
    </row>
    <row r="121" spans="1:18" x14ac:dyDescent="0.2">
      <c r="A121" s="99"/>
      <c r="B121" s="111"/>
      <c r="C121" s="103"/>
      <c r="D121" s="104"/>
      <c r="E121" s="101" t="e">
        <f>LOOKUP(D121,Accounts!A:A,Accounts!B:B)</f>
        <v>#N/A</v>
      </c>
      <c r="F121" s="101" t="e">
        <f>LOOKUP(Table1[[#This Row],[Account '#]],Accounts!A:A,Accounts!D:D)</f>
        <v>#N/A</v>
      </c>
      <c r="G121" s="146"/>
      <c r="H121" s="144" t="e">
        <f>IF(Table1[[#This Row],[GST?]],Table1[[#This Row],[Amount inc GST]]-(Table1[[#This Row],[Amount inc GST]]/1.15),0)</f>
        <v>#N/A</v>
      </c>
      <c r="I121" s="146" t="e">
        <f>Table1[[#This Row],[Amount inc GST]]-Table1[[#This Row],[GST]]</f>
        <v>#N/A</v>
      </c>
      <c r="J121" s="97"/>
      <c r="K121" s="153">
        <f>IF(J121="c",K120+Table1[[#This Row],[Amount inc GST]],K120)</f>
        <v>0</v>
      </c>
      <c r="L121" s="153">
        <f>IF(J121="p1",L120+Table1[Amount inc GST],L120)</f>
        <v>0</v>
      </c>
      <c r="M121" s="153">
        <f>IF(J121="p2",M120+Table1[Amount inc GST],M120)</f>
        <v>0</v>
      </c>
      <c r="N121" s="152">
        <f>IF(J121="s",N120+Table1[[#This Row],[Amount inc GST]],N120)</f>
        <v>0</v>
      </c>
      <c r="O121" s="129"/>
      <c r="P121" s="128" t="e">
        <f>Table1[[#This Row],[Amount ex GST]]</f>
        <v>#N/A</v>
      </c>
      <c r="Q121" s="129"/>
      <c r="R121" s="128" t="e">
        <f>Table1[[#This Row],[Amount ex GST]]-Table1[[#This Row],[Amount1]]</f>
        <v>#N/A</v>
      </c>
    </row>
    <row r="122" spans="1:18" x14ac:dyDescent="0.2">
      <c r="A122" s="99"/>
      <c r="B122" s="111"/>
      <c r="C122" s="103"/>
      <c r="D122" s="104"/>
      <c r="E122" s="101" t="e">
        <f>LOOKUP(D122,Accounts!A:A,Accounts!B:B)</f>
        <v>#N/A</v>
      </c>
      <c r="F122" s="101" t="e">
        <f>LOOKUP(Table1[[#This Row],[Account '#]],Accounts!A:A,Accounts!D:D)</f>
        <v>#N/A</v>
      </c>
      <c r="G122" s="146"/>
      <c r="H122" s="144" t="e">
        <f>IF(Table1[[#This Row],[GST?]],Table1[[#This Row],[Amount inc GST]]-(Table1[[#This Row],[Amount inc GST]]/1.15),0)</f>
        <v>#N/A</v>
      </c>
      <c r="I122" s="146" t="e">
        <f>Table1[[#This Row],[Amount inc GST]]-Table1[[#This Row],[GST]]</f>
        <v>#N/A</v>
      </c>
      <c r="J122" s="97"/>
      <c r="K122" s="153">
        <f>IF(J122="c",K121+Table1[[#This Row],[Amount inc GST]],K121)</f>
        <v>0</v>
      </c>
      <c r="L122" s="153">
        <f>IF(J122="p1",L121+Table1[Amount inc GST],L121)</f>
        <v>0</v>
      </c>
      <c r="M122" s="153">
        <f>IF(J122="p2",M121+Table1[Amount inc GST],M121)</f>
        <v>0</v>
      </c>
      <c r="N122" s="152">
        <f>IF(J122="s",N121+Table1[[#This Row],[Amount inc GST]],N121)</f>
        <v>0</v>
      </c>
      <c r="O122" s="129"/>
      <c r="P122" s="128" t="e">
        <f>Table1[[#This Row],[Amount ex GST]]</f>
        <v>#N/A</v>
      </c>
      <c r="Q122" s="129"/>
      <c r="R122" s="128" t="e">
        <f>Table1[[#This Row],[Amount ex GST]]-Table1[[#This Row],[Amount1]]</f>
        <v>#N/A</v>
      </c>
    </row>
    <row r="123" spans="1:18" x14ac:dyDescent="0.2">
      <c r="A123" s="99"/>
      <c r="B123" s="111"/>
      <c r="C123" s="103"/>
      <c r="D123" s="104"/>
      <c r="E123" s="101" t="e">
        <f>LOOKUP(D123,Accounts!A:A,Accounts!B:B)</f>
        <v>#N/A</v>
      </c>
      <c r="F123" s="101" t="e">
        <f>LOOKUP(Table1[[#This Row],[Account '#]],Accounts!A:A,Accounts!D:D)</f>
        <v>#N/A</v>
      </c>
      <c r="G123" s="146"/>
      <c r="H123" s="144" t="e">
        <f>IF(Table1[[#This Row],[GST?]],Table1[[#This Row],[Amount inc GST]]-(Table1[[#This Row],[Amount inc GST]]/1.15),0)</f>
        <v>#N/A</v>
      </c>
      <c r="I123" s="146" t="e">
        <f>Table1[[#This Row],[Amount inc GST]]-Table1[[#This Row],[GST]]</f>
        <v>#N/A</v>
      </c>
      <c r="J123" s="97"/>
      <c r="K123" s="153">
        <f>IF(J123="c",K122+Table1[[#This Row],[Amount inc GST]],K122)</f>
        <v>0</v>
      </c>
      <c r="L123" s="153">
        <f>IF(J123="p1",L122+Table1[Amount inc GST],L122)</f>
        <v>0</v>
      </c>
      <c r="M123" s="153">
        <f>IF(J123="p2",M122+Table1[Amount inc GST],M122)</f>
        <v>0</v>
      </c>
      <c r="N123" s="152">
        <f>IF(J123="s",N122+Table1[[#This Row],[Amount inc GST]],N122)</f>
        <v>0</v>
      </c>
      <c r="O123" s="129"/>
      <c r="P123" s="128" t="e">
        <f>Table1[[#This Row],[Amount ex GST]]</f>
        <v>#N/A</v>
      </c>
      <c r="Q123" s="129"/>
      <c r="R123" s="128" t="e">
        <f>Table1[[#This Row],[Amount ex GST]]-Table1[[#This Row],[Amount1]]</f>
        <v>#N/A</v>
      </c>
    </row>
    <row r="124" spans="1:18" x14ac:dyDescent="0.2">
      <c r="A124" s="99"/>
      <c r="B124" s="111"/>
      <c r="C124" s="103"/>
      <c r="D124" s="104"/>
      <c r="E124" s="101" t="e">
        <f>LOOKUP(D124,Accounts!A:A,Accounts!B:B)</f>
        <v>#N/A</v>
      </c>
      <c r="F124" s="101" t="e">
        <f>LOOKUP(Table1[[#This Row],[Account '#]],Accounts!A:A,Accounts!D:D)</f>
        <v>#N/A</v>
      </c>
      <c r="G124" s="146"/>
      <c r="H124" s="144" t="e">
        <f>IF(Table1[[#This Row],[GST?]],Table1[[#This Row],[Amount inc GST]]-(Table1[[#This Row],[Amount inc GST]]/1.15),0)</f>
        <v>#N/A</v>
      </c>
      <c r="I124" s="146" t="e">
        <f>Table1[[#This Row],[Amount inc GST]]-Table1[[#This Row],[GST]]</f>
        <v>#N/A</v>
      </c>
      <c r="J124" s="97"/>
      <c r="K124" s="153">
        <f>IF(J124="c",K123+Table1[[#This Row],[Amount inc GST]],K123)</f>
        <v>0</v>
      </c>
      <c r="L124" s="153">
        <f>IF(J124="p1",L123+Table1[Amount inc GST],L123)</f>
        <v>0</v>
      </c>
      <c r="M124" s="153">
        <f>IF(J124="p2",M123+Table1[Amount inc GST],M123)</f>
        <v>0</v>
      </c>
      <c r="N124" s="152">
        <f>IF(J124="s",N123+Table1[[#This Row],[Amount inc GST]],N123)</f>
        <v>0</v>
      </c>
      <c r="O124" s="129"/>
      <c r="P124" s="128" t="e">
        <f>Table1[[#This Row],[Amount ex GST]]</f>
        <v>#N/A</v>
      </c>
      <c r="Q124" s="129"/>
      <c r="R124" s="128" t="e">
        <f>Table1[[#This Row],[Amount ex GST]]-Table1[[#This Row],[Amount1]]</f>
        <v>#N/A</v>
      </c>
    </row>
    <row r="125" spans="1:18" x14ac:dyDescent="0.2">
      <c r="A125" s="99"/>
      <c r="B125" s="111"/>
      <c r="C125" s="103"/>
      <c r="D125" s="104"/>
      <c r="E125" s="101" t="e">
        <f>LOOKUP(D125,Accounts!A:A,Accounts!B:B)</f>
        <v>#N/A</v>
      </c>
      <c r="F125" s="101" t="e">
        <f>LOOKUP(Table1[[#This Row],[Account '#]],Accounts!A:A,Accounts!D:D)</f>
        <v>#N/A</v>
      </c>
      <c r="G125" s="146"/>
      <c r="H125" s="144" t="e">
        <f>IF(Table1[[#This Row],[GST?]],Table1[[#This Row],[Amount inc GST]]-(Table1[[#This Row],[Amount inc GST]]/1.15),0)</f>
        <v>#N/A</v>
      </c>
      <c r="I125" s="146" t="e">
        <f>Table1[[#This Row],[Amount inc GST]]-Table1[[#This Row],[GST]]</f>
        <v>#N/A</v>
      </c>
      <c r="J125" s="97"/>
      <c r="K125" s="153">
        <f>IF(J125="c",K124+Table1[[#This Row],[Amount inc GST]],K124)</f>
        <v>0</v>
      </c>
      <c r="L125" s="153">
        <f>IF(J125="p1",L124+Table1[Amount inc GST],L124)</f>
        <v>0</v>
      </c>
      <c r="M125" s="153">
        <f>IF(J125="p2",M124+Table1[Amount inc GST],M124)</f>
        <v>0</v>
      </c>
      <c r="N125" s="152">
        <f>IF(J125="s",N124+Table1[[#This Row],[Amount inc GST]],N124)</f>
        <v>0</v>
      </c>
      <c r="O125" s="129"/>
      <c r="P125" s="128" t="e">
        <f>Table1[[#This Row],[Amount ex GST]]</f>
        <v>#N/A</v>
      </c>
      <c r="Q125" s="129"/>
      <c r="R125" s="128" t="e">
        <f>Table1[[#This Row],[Amount ex GST]]-Table1[[#This Row],[Amount1]]</f>
        <v>#N/A</v>
      </c>
    </row>
    <row r="126" spans="1:18" x14ac:dyDescent="0.2">
      <c r="A126" s="99"/>
      <c r="B126" s="111"/>
      <c r="C126" s="103"/>
      <c r="D126" s="104"/>
      <c r="E126" s="101" t="e">
        <f>LOOKUP(D126,Accounts!A:A,Accounts!B:B)</f>
        <v>#N/A</v>
      </c>
      <c r="F126" s="101" t="e">
        <f>LOOKUP(Table1[[#This Row],[Account '#]],Accounts!A:A,Accounts!D:D)</f>
        <v>#N/A</v>
      </c>
      <c r="G126" s="146"/>
      <c r="H126" s="144" t="e">
        <f>IF(Table1[[#This Row],[GST?]],Table1[[#This Row],[Amount inc GST]]-(Table1[[#This Row],[Amount inc GST]]/1.15),0)</f>
        <v>#N/A</v>
      </c>
      <c r="I126" s="146" t="e">
        <f>Table1[[#This Row],[Amount inc GST]]-Table1[[#This Row],[GST]]</f>
        <v>#N/A</v>
      </c>
      <c r="J126" s="97"/>
      <c r="K126" s="153">
        <f>IF(J126="c",K125+Table1[[#This Row],[Amount inc GST]],K125)</f>
        <v>0</v>
      </c>
      <c r="L126" s="153">
        <f>IF(J126="p1",L125+Table1[Amount inc GST],L125)</f>
        <v>0</v>
      </c>
      <c r="M126" s="153">
        <f>IF(J126="p2",M125+Table1[Amount inc GST],M125)</f>
        <v>0</v>
      </c>
      <c r="N126" s="152">
        <f>IF(J126="s",N125+Table1[[#This Row],[Amount inc GST]],N125)</f>
        <v>0</v>
      </c>
      <c r="O126" s="129"/>
      <c r="P126" s="128" t="e">
        <f>Table1[[#This Row],[Amount ex GST]]</f>
        <v>#N/A</v>
      </c>
      <c r="Q126" s="129"/>
      <c r="R126" s="128" t="e">
        <f>Table1[[#This Row],[Amount ex GST]]-Table1[[#This Row],[Amount1]]</f>
        <v>#N/A</v>
      </c>
    </row>
    <row r="127" spans="1:18" x14ac:dyDescent="0.2">
      <c r="A127" s="99"/>
      <c r="B127" s="111"/>
      <c r="C127" s="103"/>
      <c r="D127" s="104"/>
      <c r="E127" s="101" t="e">
        <f>LOOKUP(D127,Accounts!A:A,Accounts!B:B)</f>
        <v>#N/A</v>
      </c>
      <c r="F127" s="101" t="e">
        <f>LOOKUP(Table1[[#This Row],[Account '#]],Accounts!A:A,Accounts!D:D)</f>
        <v>#N/A</v>
      </c>
      <c r="G127" s="146"/>
      <c r="H127" s="144" t="e">
        <f>IF(Table1[[#This Row],[GST?]],Table1[[#This Row],[Amount inc GST]]-(Table1[[#This Row],[Amount inc GST]]/1.15),0)</f>
        <v>#N/A</v>
      </c>
      <c r="I127" s="146" t="e">
        <f>Table1[[#This Row],[Amount inc GST]]-Table1[[#This Row],[GST]]</f>
        <v>#N/A</v>
      </c>
      <c r="J127" s="97"/>
      <c r="K127" s="153">
        <f>IF(J127="c",K126+Table1[[#This Row],[Amount inc GST]],K126)</f>
        <v>0</v>
      </c>
      <c r="L127" s="153">
        <f>IF(J127="p1",L126+Table1[Amount inc GST],L126)</f>
        <v>0</v>
      </c>
      <c r="M127" s="153">
        <f>IF(J127="p2",M126+Table1[Amount inc GST],M126)</f>
        <v>0</v>
      </c>
      <c r="N127" s="152">
        <f>IF(J127="s",N126+Table1[[#This Row],[Amount inc GST]],N126)</f>
        <v>0</v>
      </c>
      <c r="O127" s="129"/>
      <c r="P127" s="128" t="e">
        <f>Table1[[#This Row],[Amount ex GST]]</f>
        <v>#N/A</v>
      </c>
      <c r="Q127" s="129"/>
      <c r="R127" s="128" t="e">
        <f>Table1[[#This Row],[Amount ex GST]]-Table1[[#This Row],[Amount1]]</f>
        <v>#N/A</v>
      </c>
    </row>
    <row r="128" spans="1:18" x14ac:dyDescent="0.2">
      <c r="A128" s="99"/>
      <c r="B128" s="111"/>
      <c r="C128" s="103"/>
      <c r="D128" s="104"/>
      <c r="E128" s="101" t="e">
        <f>LOOKUP(D128,Accounts!A:A,Accounts!B:B)</f>
        <v>#N/A</v>
      </c>
      <c r="F128" s="101" t="e">
        <f>LOOKUP(Table1[[#This Row],[Account '#]],Accounts!A:A,Accounts!D:D)</f>
        <v>#N/A</v>
      </c>
      <c r="G128" s="146"/>
      <c r="H128" s="144" t="e">
        <f>IF(Table1[[#This Row],[GST?]],Table1[[#This Row],[Amount inc GST]]-(Table1[[#This Row],[Amount inc GST]]/1.15),0)</f>
        <v>#N/A</v>
      </c>
      <c r="I128" s="146" t="e">
        <f>Table1[[#This Row],[Amount inc GST]]-Table1[[#This Row],[GST]]</f>
        <v>#N/A</v>
      </c>
      <c r="J128" s="97"/>
      <c r="K128" s="153">
        <f>IF(J128="c",K127+Table1[[#This Row],[Amount inc GST]],K127)</f>
        <v>0</v>
      </c>
      <c r="L128" s="153">
        <f>IF(J128="p1",L127+Table1[Amount inc GST],L127)</f>
        <v>0</v>
      </c>
      <c r="M128" s="153">
        <f>IF(J128="p2",M127+Table1[Amount inc GST],M127)</f>
        <v>0</v>
      </c>
      <c r="N128" s="152">
        <f>IF(J128="s",N127+Table1[[#This Row],[Amount inc GST]],N127)</f>
        <v>0</v>
      </c>
      <c r="O128" s="129"/>
      <c r="P128" s="128" t="e">
        <f>Table1[[#This Row],[Amount ex GST]]</f>
        <v>#N/A</v>
      </c>
      <c r="Q128" s="129"/>
      <c r="R128" s="128" t="e">
        <f>Table1[[#This Row],[Amount ex GST]]-Table1[[#This Row],[Amount1]]</f>
        <v>#N/A</v>
      </c>
    </row>
    <row r="129" spans="1:18" x14ac:dyDescent="0.2">
      <c r="A129" s="99"/>
      <c r="B129" s="111"/>
      <c r="C129" s="103"/>
      <c r="D129" s="104"/>
      <c r="E129" s="101" t="e">
        <f>LOOKUP(D129,Accounts!A:A,Accounts!B:B)</f>
        <v>#N/A</v>
      </c>
      <c r="F129" s="101" t="e">
        <f>LOOKUP(Table1[[#This Row],[Account '#]],Accounts!A:A,Accounts!D:D)</f>
        <v>#N/A</v>
      </c>
      <c r="G129" s="146"/>
      <c r="H129" s="144" t="e">
        <f>IF(Table1[[#This Row],[GST?]],Table1[[#This Row],[Amount inc GST]]-(Table1[[#This Row],[Amount inc GST]]/1.15),0)</f>
        <v>#N/A</v>
      </c>
      <c r="I129" s="146" t="e">
        <f>Table1[[#This Row],[Amount inc GST]]-Table1[[#This Row],[GST]]</f>
        <v>#N/A</v>
      </c>
      <c r="J129" s="97"/>
      <c r="K129" s="153">
        <f>IF(J129="c",K128+Table1[[#This Row],[Amount inc GST]],K128)</f>
        <v>0</v>
      </c>
      <c r="L129" s="153">
        <f>IF(J129="p1",L128+Table1[Amount inc GST],L128)</f>
        <v>0</v>
      </c>
      <c r="M129" s="153">
        <f>IF(J129="p2",M128+Table1[Amount inc GST],M128)</f>
        <v>0</v>
      </c>
      <c r="N129" s="152">
        <f>IF(J129="s",N128+Table1[[#This Row],[Amount inc GST]],N128)</f>
        <v>0</v>
      </c>
      <c r="O129" s="129"/>
      <c r="P129" s="128" t="e">
        <f>Table1[[#This Row],[Amount ex GST]]</f>
        <v>#N/A</v>
      </c>
      <c r="Q129" s="129"/>
      <c r="R129" s="128" t="e">
        <f>Table1[[#This Row],[Amount ex GST]]-Table1[[#This Row],[Amount1]]</f>
        <v>#N/A</v>
      </c>
    </row>
    <row r="130" spans="1:18" x14ac:dyDescent="0.2">
      <c r="A130" s="99"/>
      <c r="B130" s="111"/>
      <c r="C130" s="103"/>
      <c r="D130" s="104"/>
      <c r="E130" s="101" t="e">
        <f>LOOKUP(D130,Accounts!A:A,Accounts!B:B)</f>
        <v>#N/A</v>
      </c>
      <c r="F130" s="101" t="e">
        <f>LOOKUP(Table1[[#This Row],[Account '#]],Accounts!A:A,Accounts!D:D)</f>
        <v>#N/A</v>
      </c>
      <c r="G130" s="146"/>
      <c r="H130" s="144" t="e">
        <f>IF(Table1[[#This Row],[GST?]],Table1[[#This Row],[Amount inc GST]]-(Table1[[#This Row],[Amount inc GST]]/1.15),0)</f>
        <v>#N/A</v>
      </c>
      <c r="I130" s="146" t="e">
        <f>Table1[[#This Row],[Amount inc GST]]-Table1[[#This Row],[GST]]</f>
        <v>#N/A</v>
      </c>
      <c r="J130" s="97"/>
      <c r="K130" s="153">
        <f>IF(J130="c",K129+Table1[[#This Row],[Amount inc GST]],K129)</f>
        <v>0</v>
      </c>
      <c r="L130" s="153">
        <f>IF(J130="p1",L129+Table1[Amount inc GST],L129)</f>
        <v>0</v>
      </c>
      <c r="M130" s="153">
        <f>IF(J130="p2",M129+Table1[Amount inc GST],M129)</f>
        <v>0</v>
      </c>
      <c r="N130" s="152">
        <f>IF(J130="s",N129+Table1[[#This Row],[Amount inc GST]],N129)</f>
        <v>0</v>
      </c>
      <c r="O130" s="129"/>
      <c r="P130" s="128" t="e">
        <f>Table1[[#This Row],[Amount ex GST]]</f>
        <v>#N/A</v>
      </c>
      <c r="Q130" s="129"/>
      <c r="R130" s="128" t="e">
        <f>Table1[[#This Row],[Amount ex GST]]-Table1[[#This Row],[Amount1]]</f>
        <v>#N/A</v>
      </c>
    </row>
    <row r="131" spans="1:18" x14ac:dyDescent="0.2">
      <c r="A131" s="99"/>
      <c r="B131" s="111"/>
      <c r="C131" s="103"/>
      <c r="D131" s="104"/>
      <c r="E131" s="101" t="e">
        <f>LOOKUP(D131,Accounts!A:A,Accounts!B:B)</f>
        <v>#N/A</v>
      </c>
      <c r="F131" s="101" t="e">
        <f>LOOKUP(Table1[[#This Row],[Account '#]],Accounts!A:A,Accounts!D:D)</f>
        <v>#N/A</v>
      </c>
      <c r="G131" s="146"/>
      <c r="H131" s="144" t="e">
        <f>IF(Table1[[#This Row],[GST?]],Table1[[#This Row],[Amount inc GST]]-(Table1[[#This Row],[Amount inc GST]]/1.15),0)</f>
        <v>#N/A</v>
      </c>
      <c r="I131" s="146" t="e">
        <f>Table1[[#This Row],[Amount inc GST]]-Table1[[#This Row],[GST]]</f>
        <v>#N/A</v>
      </c>
      <c r="J131" s="97"/>
      <c r="K131" s="153">
        <f>IF(J131="c",K130+Table1[[#This Row],[Amount inc GST]],K130)</f>
        <v>0</v>
      </c>
      <c r="L131" s="153">
        <f>IF(J131="p1",L130+Table1[Amount inc GST],L130)</f>
        <v>0</v>
      </c>
      <c r="M131" s="153">
        <f>IF(J131="p2",M130+Table1[Amount inc GST],M130)</f>
        <v>0</v>
      </c>
      <c r="N131" s="152">
        <f>IF(J131="s",N130+Table1[[#This Row],[Amount inc GST]],N130)</f>
        <v>0</v>
      </c>
      <c r="O131" s="129"/>
      <c r="P131" s="128" t="e">
        <f>Table1[[#This Row],[Amount ex GST]]</f>
        <v>#N/A</v>
      </c>
      <c r="Q131" s="129"/>
      <c r="R131" s="128" t="e">
        <f>Table1[[#This Row],[Amount ex GST]]-Table1[[#This Row],[Amount1]]</f>
        <v>#N/A</v>
      </c>
    </row>
    <row r="132" spans="1:18" x14ac:dyDescent="0.2">
      <c r="A132" s="99"/>
      <c r="B132" s="111"/>
      <c r="C132" s="103"/>
      <c r="D132" s="104"/>
      <c r="E132" s="101" t="e">
        <f>LOOKUP(D132,Accounts!A:A,Accounts!B:B)</f>
        <v>#N/A</v>
      </c>
      <c r="F132" s="101" t="e">
        <f>LOOKUP(Table1[[#This Row],[Account '#]],Accounts!A:A,Accounts!D:D)</f>
        <v>#N/A</v>
      </c>
      <c r="G132" s="146"/>
      <c r="H132" s="144" t="e">
        <f>IF(Table1[[#This Row],[GST?]],Table1[[#This Row],[Amount inc GST]]-(Table1[[#This Row],[Amount inc GST]]/1.15),0)</f>
        <v>#N/A</v>
      </c>
      <c r="I132" s="146" t="e">
        <f>Table1[[#This Row],[Amount inc GST]]-Table1[[#This Row],[GST]]</f>
        <v>#N/A</v>
      </c>
      <c r="J132" s="97"/>
      <c r="K132" s="153">
        <f>IF(J132="c",K131+Table1[[#This Row],[Amount inc GST]],K131)</f>
        <v>0</v>
      </c>
      <c r="L132" s="153">
        <f>IF(J132="p1",L131+Table1[Amount inc GST],L131)</f>
        <v>0</v>
      </c>
      <c r="M132" s="153">
        <f>IF(J132="p2",M131+Table1[Amount inc GST],M131)</f>
        <v>0</v>
      </c>
      <c r="N132" s="152">
        <f>IF(J132="s",N131+Table1[[#This Row],[Amount inc GST]],N131)</f>
        <v>0</v>
      </c>
      <c r="O132" s="129"/>
      <c r="P132" s="128" t="e">
        <f>Table1[[#This Row],[Amount ex GST]]</f>
        <v>#N/A</v>
      </c>
      <c r="Q132" s="129"/>
      <c r="R132" s="128" t="e">
        <f>Table1[[#This Row],[Amount ex GST]]-Table1[[#This Row],[Amount1]]</f>
        <v>#N/A</v>
      </c>
    </row>
    <row r="133" spans="1:18" x14ac:dyDescent="0.2">
      <c r="A133" s="99"/>
      <c r="B133" s="111"/>
      <c r="C133" s="103"/>
      <c r="D133" s="104"/>
      <c r="E133" s="101" t="e">
        <f>LOOKUP(D133,Accounts!A:A,Accounts!B:B)</f>
        <v>#N/A</v>
      </c>
      <c r="F133" s="101" t="e">
        <f>LOOKUP(Table1[[#This Row],[Account '#]],Accounts!A:A,Accounts!D:D)</f>
        <v>#N/A</v>
      </c>
      <c r="G133" s="146"/>
      <c r="H133" s="144" t="e">
        <f>IF(Table1[[#This Row],[GST?]],Table1[[#This Row],[Amount inc GST]]-(Table1[[#This Row],[Amount inc GST]]/1.15),0)</f>
        <v>#N/A</v>
      </c>
      <c r="I133" s="146" t="e">
        <f>Table1[[#This Row],[Amount inc GST]]-Table1[[#This Row],[GST]]</f>
        <v>#N/A</v>
      </c>
      <c r="J133" s="97"/>
      <c r="K133" s="153">
        <f>IF(J133="c",K132+Table1[[#This Row],[Amount inc GST]],K132)</f>
        <v>0</v>
      </c>
      <c r="L133" s="153">
        <f>IF(J133="p1",L132+Table1[Amount inc GST],L132)</f>
        <v>0</v>
      </c>
      <c r="M133" s="153">
        <f>IF(J133="p2",M132+Table1[Amount inc GST],M132)</f>
        <v>0</v>
      </c>
      <c r="N133" s="152">
        <f>IF(J133="s",N132+Table1[[#This Row],[Amount inc GST]],N132)</f>
        <v>0</v>
      </c>
      <c r="O133" s="129"/>
      <c r="P133" s="128" t="e">
        <f>Table1[[#This Row],[Amount ex GST]]</f>
        <v>#N/A</v>
      </c>
      <c r="Q133" s="129"/>
      <c r="R133" s="128" t="e">
        <f>Table1[[#This Row],[Amount ex GST]]-Table1[[#This Row],[Amount1]]</f>
        <v>#N/A</v>
      </c>
    </row>
    <row r="134" spans="1:18" x14ac:dyDescent="0.2">
      <c r="A134" s="99"/>
      <c r="B134" s="111"/>
      <c r="C134" s="103"/>
      <c r="D134" s="104"/>
      <c r="E134" s="101" t="e">
        <f>LOOKUP(D134,Accounts!A:A,Accounts!B:B)</f>
        <v>#N/A</v>
      </c>
      <c r="F134" s="101" t="e">
        <f>LOOKUP(Table1[[#This Row],[Account '#]],Accounts!A:A,Accounts!D:D)</f>
        <v>#N/A</v>
      </c>
      <c r="G134" s="146"/>
      <c r="H134" s="144" t="e">
        <f>IF(Table1[[#This Row],[GST?]],Table1[[#This Row],[Amount inc GST]]-(Table1[[#This Row],[Amount inc GST]]/1.15),0)</f>
        <v>#N/A</v>
      </c>
      <c r="I134" s="146" t="e">
        <f>Table1[[#This Row],[Amount inc GST]]-Table1[[#This Row],[GST]]</f>
        <v>#N/A</v>
      </c>
      <c r="J134" s="97"/>
      <c r="K134" s="153">
        <f>IF(J134="c",K133+Table1[[#This Row],[Amount inc GST]],K133)</f>
        <v>0</v>
      </c>
      <c r="L134" s="153">
        <f>IF(J134="p1",L133+Table1[Amount inc GST],L133)</f>
        <v>0</v>
      </c>
      <c r="M134" s="153">
        <f>IF(J134="p2",M133+Table1[Amount inc GST],M133)</f>
        <v>0</v>
      </c>
      <c r="N134" s="152">
        <f>IF(J134="s",N133+Table1[[#This Row],[Amount inc GST]],N133)</f>
        <v>0</v>
      </c>
      <c r="O134" s="129"/>
      <c r="P134" s="128" t="e">
        <f>Table1[[#This Row],[Amount ex GST]]</f>
        <v>#N/A</v>
      </c>
      <c r="Q134" s="129"/>
      <c r="R134" s="128" t="e">
        <f>Table1[[#This Row],[Amount ex GST]]-Table1[[#This Row],[Amount1]]</f>
        <v>#N/A</v>
      </c>
    </row>
    <row r="135" spans="1:18" x14ac:dyDescent="0.2">
      <c r="A135" s="99"/>
      <c r="B135" s="93"/>
      <c r="C135" s="103"/>
      <c r="D135" s="104"/>
      <c r="E135" s="101" t="e">
        <f>LOOKUP(D135,Accounts!A:A,Accounts!B:B)</f>
        <v>#N/A</v>
      </c>
      <c r="F135" s="101" t="e">
        <f>LOOKUP(Table1[[#This Row],[Account '#]],Accounts!A:A,Accounts!D:D)</f>
        <v>#N/A</v>
      </c>
      <c r="G135" s="145"/>
      <c r="H135" s="144" t="e">
        <f>IF(Table1[[#This Row],[GST?]],Table1[[#This Row],[Amount inc GST]]-(Table1[[#This Row],[Amount inc GST]]/1.15),0)</f>
        <v>#N/A</v>
      </c>
      <c r="I135" s="145" t="e">
        <f>Table1[[#This Row],[Amount inc GST]]-Table1[[#This Row],[GST]]</f>
        <v>#N/A</v>
      </c>
      <c r="J135" s="97"/>
      <c r="K135" s="153">
        <f>IF(J135="c",K134+Table1[[#This Row],[Amount inc GST]],K134)</f>
        <v>0</v>
      </c>
      <c r="L135" s="153">
        <f>IF(J135="p1",L134+Table1[Amount inc GST],L134)</f>
        <v>0</v>
      </c>
      <c r="M135" s="153">
        <f>IF(J135="p2",M134+Table1[Amount inc GST],M134)</f>
        <v>0</v>
      </c>
      <c r="N135" s="152">
        <f>IF(J135="s",N134+Table1[[#This Row],[Amount inc GST]],N134)</f>
        <v>0</v>
      </c>
      <c r="O135" s="129"/>
      <c r="P135" s="128" t="e">
        <f>Table1[[#This Row],[Amount ex GST]]</f>
        <v>#N/A</v>
      </c>
      <c r="Q135" s="129"/>
      <c r="R135" s="128" t="e">
        <f>Table1[[#This Row],[Amount ex GST]]-Table1[[#This Row],[Amount1]]</f>
        <v>#N/A</v>
      </c>
    </row>
    <row r="136" spans="1:18" x14ac:dyDescent="0.2">
      <c r="A136" s="99"/>
      <c r="B136" s="111"/>
      <c r="C136" s="103"/>
      <c r="D136" s="104"/>
      <c r="E136" s="101" t="e">
        <f>LOOKUP(D136,Accounts!A:A,Accounts!B:B)</f>
        <v>#N/A</v>
      </c>
      <c r="F136" s="101" t="e">
        <f>LOOKUP(Table1[[#This Row],[Account '#]],Accounts!A:A,Accounts!D:D)</f>
        <v>#N/A</v>
      </c>
      <c r="G136" s="146"/>
      <c r="H136" s="144" t="e">
        <f>IF(Table1[[#This Row],[GST?]],Table1[[#This Row],[Amount inc GST]]-(Table1[[#This Row],[Amount inc GST]]/1.15),0)</f>
        <v>#N/A</v>
      </c>
      <c r="I136" s="146" t="e">
        <f>Table1[[#This Row],[Amount inc GST]]-Table1[[#This Row],[GST]]</f>
        <v>#N/A</v>
      </c>
      <c r="J136" s="97"/>
      <c r="K136" s="153">
        <f>IF(J136="c",K135+Table1[[#This Row],[Amount inc GST]],K135)</f>
        <v>0</v>
      </c>
      <c r="L136" s="153">
        <f>IF(J136="p1",L135+Table1[Amount inc GST],L135)</f>
        <v>0</v>
      </c>
      <c r="M136" s="153">
        <f>IF(J136="p2",M135+Table1[Amount inc GST],M135)</f>
        <v>0</v>
      </c>
      <c r="N136" s="152">
        <f>IF(J136="s",N135+Table1[[#This Row],[Amount inc GST]],N135)</f>
        <v>0</v>
      </c>
      <c r="O136" s="129"/>
      <c r="P136" s="128" t="e">
        <f>Table1[[#This Row],[Amount ex GST]]</f>
        <v>#N/A</v>
      </c>
      <c r="Q136" s="129"/>
      <c r="R136" s="128" t="e">
        <f>Table1[[#This Row],[Amount ex GST]]-Table1[[#This Row],[Amount1]]</f>
        <v>#N/A</v>
      </c>
    </row>
    <row r="137" spans="1:18" x14ac:dyDescent="0.2">
      <c r="A137" s="99"/>
      <c r="B137" s="111"/>
      <c r="C137" s="103"/>
      <c r="D137" s="104"/>
      <c r="E137" s="101" t="e">
        <f>LOOKUP(D137,Accounts!A:A,Accounts!B:B)</f>
        <v>#N/A</v>
      </c>
      <c r="F137" s="101" t="e">
        <f>LOOKUP(Table1[[#This Row],[Account '#]],Accounts!A:A,Accounts!D:D)</f>
        <v>#N/A</v>
      </c>
      <c r="G137" s="146"/>
      <c r="H137" s="144" t="e">
        <f>IF(Table1[[#This Row],[GST?]],Table1[[#This Row],[Amount inc GST]]-(Table1[[#This Row],[Amount inc GST]]/1.15),0)</f>
        <v>#N/A</v>
      </c>
      <c r="I137" s="146" t="e">
        <f>Table1[[#This Row],[Amount inc GST]]-Table1[[#This Row],[GST]]</f>
        <v>#N/A</v>
      </c>
      <c r="J137" s="97"/>
      <c r="K137" s="153">
        <f>IF(J137="c",K136+Table1[[#This Row],[Amount inc GST]],K136)</f>
        <v>0</v>
      </c>
      <c r="L137" s="153">
        <f>IF(J137="p1",L136+Table1[Amount inc GST],L136)</f>
        <v>0</v>
      </c>
      <c r="M137" s="153">
        <f>IF(J137="p2",M136+Table1[Amount inc GST],M136)</f>
        <v>0</v>
      </c>
      <c r="N137" s="152">
        <f>IF(J137="s",N136+Table1[[#This Row],[Amount inc GST]],N136)</f>
        <v>0</v>
      </c>
      <c r="O137" s="129"/>
      <c r="P137" s="128" t="e">
        <f>Table1[[#This Row],[Amount ex GST]]</f>
        <v>#N/A</v>
      </c>
      <c r="Q137" s="129"/>
      <c r="R137" s="128" t="e">
        <f>Table1[[#This Row],[Amount ex GST]]-Table1[[#This Row],[Amount1]]</f>
        <v>#N/A</v>
      </c>
    </row>
    <row r="138" spans="1:18" x14ac:dyDescent="0.2">
      <c r="A138" s="99"/>
      <c r="B138" s="111"/>
      <c r="C138" s="103"/>
      <c r="D138" s="104"/>
      <c r="E138" s="101" t="e">
        <f>LOOKUP(D138,Accounts!A:A,Accounts!B:B)</f>
        <v>#N/A</v>
      </c>
      <c r="F138" s="101" t="e">
        <f>LOOKUP(Table1[[#This Row],[Account '#]],Accounts!A:A,Accounts!D:D)</f>
        <v>#N/A</v>
      </c>
      <c r="G138" s="146"/>
      <c r="H138" s="144" t="e">
        <f>IF(Table1[[#This Row],[GST?]],Table1[[#This Row],[Amount inc GST]]-(Table1[[#This Row],[Amount inc GST]]/1.15),0)</f>
        <v>#N/A</v>
      </c>
      <c r="I138" s="146" t="e">
        <f>Table1[[#This Row],[Amount inc GST]]-Table1[[#This Row],[GST]]</f>
        <v>#N/A</v>
      </c>
      <c r="J138" s="97"/>
      <c r="K138" s="153">
        <f>IF(J138="c",K137+Table1[[#This Row],[Amount inc GST]],K137)</f>
        <v>0</v>
      </c>
      <c r="L138" s="153">
        <f>IF(J138="p1",L137+Table1[Amount inc GST],L137)</f>
        <v>0</v>
      </c>
      <c r="M138" s="153">
        <f>IF(J138="p2",M137+Table1[Amount inc GST],M137)</f>
        <v>0</v>
      </c>
      <c r="N138" s="152">
        <f>IF(J138="s",N137+Table1[[#This Row],[Amount inc GST]],N137)</f>
        <v>0</v>
      </c>
      <c r="O138" s="129"/>
      <c r="P138" s="128" t="e">
        <f>Table1[[#This Row],[Amount ex GST]]</f>
        <v>#N/A</v>
      </c>
      <c r="Q138" s="129"/>
      <c r="R138" s="128" t="e">
        <f>Table1[[#This Row],[Amount ex GST]]-Table1[[#This Row],[Amount1]]</f>
        <v>#N/A</v>
      </c>
    </row>
    <row r="139" spans="1:18" x14ac:dyDescent="0.2">
      <c r="A139" s="99"/>
      <c r="B139" s="111"/>
      <c r="C139" s="103"/>
      <c r="D139" s="104"/>
      <c r="E139" s="101" t="e">
        <f>LOOKUP(D139,Accounts!A:A,Accounts!B:B)</f>
        <v>#N/A</v>
      </c>
      <c r="F139" s="101" t="e">
        <f>LOOKUP(Table1[[#This Row],[Account '#]],Accounts!A:A,Accounts!D:D)</f>
        <v>#N/A</v>
      </c>
      <c r="G139" s="146"/>
      <c r="H139" s="144" t="e">
        <f>IF(Table1[[#This Row],[GST?]],Table1[[#This Row],[Amount inc GST]]-(Table1[[#This Row],[Amount inc GST]]/1.15),0)</f>
        <v>#N/A</v>
      </c>
      <c r="I139" s="146" t="e">
        <f>Table1[[#This Row],[Amount inc GST]]-Table1[[#This Row],[GST]]</f>
        <v>#N/A</v>
      </c>
      <c r="J139" s="97"/>
      <c r="K139" s="153">
        <f>IF(J139="c",K138+Table1[[#This Row],[Amount inc GST]],K138)</f>
        <v>0</v>
      </c>
      <c r="L139" s="153">
        <f>IF(J139="p1",L138+Table1[Amount inc GST],L138)</f>
        <v>0</v>
      </c>
      <c r="M139" s="153">
        <f>IF(J139="p2",M138+Table1[Amount inc GST],M138)</f>
        <v>0</v>
      </c>
      <c r="N139" s="152">
        <f>IF(J139="s",N138+Table1[[#This Row],[Amount inc GST]],N138)</f>
        <v>0</v>
      </c>
      <c r="O139" s="129"/>
      <c r="P139" s="128" t="e">
        <f>Table1[[#This Row],[Amount ex GST]]</f>
        <v>#N/A</v>
      </c>
      <c r="Q139" s="129"/>
      <c r="R139" s="128" t="e">
        <f>Table1[[#This Row],[Amount ex GST]]-Table1[[#This Row],[Amount1]]</f>
        <v>#N/A</v>
      </c>
    </row>
    <row r="140" spans="1:18" x14ac:dyDescent="0.2">
      <c r="A140" s="99"/>
      <c r="B140" s="111"/>
      <c r="C140" s="103"/>
      <c r="D140" s="104"/>
      <c r="E140" s="101" t="e">
        <f>LOOKUP(D140,Accounts!A:A,Accounts!B:B)</f>
        <v>#N/A</v>
      </c>
      <c r="F140" s="101" t="e">
        <f>LOOKUP(Table1[[#This Row],[Account '#]],Accounts!A:A,Accounts!D:D)</f>
        <v>#N/A</v>
      </c>
      <c r="G140" s="146"/>
      <c r="H140" s="144" t="e">
        <f>IF(Table1[[#This Row],[GST?]],Table1[[#This Row],[Amount inc GST]]-(Table1[[#This Row],[Amount inc GST]]/1.15),0)</f>
        <v>#N/A</v>
      </c>
      <c r="I140" s="146" t="e">
        <f>Table1[[#This Row],[Amount inc GST]]-Table1[[#This Row],[GST]]</f>
        <v>#N/A</v>
      </c>
      <c r="J140" s="97"/>
      <c r="K140" s="153">
        <f>IF(J140="c",K139+Table1[[#This Row],[Amount inc GST]],K139)</f>
        <v>0</v>
      </c>
      <c r="L140" s="153">
        <f>IF(J140="p1",L139+Table1[Amount inc GST],L139)</f>
        <v>0</v>
      </c>
      <c r="M140" s="153">
        <f>IF(J140="p2",M139+Table1[Amount inc GST],M139)</f>
        <v>0</v>
      </c>
      <c r="N140" s="152">
        <f>IF(J140="s",N139+Table1[[#This Row],[Amount inc GST]],N139)</f>
        <v>0</v>
      </c>
      <c r="O140" s="129"/>
      <c r="P140" s="128" t="e">
        <f>Table1[[#This Row],[Amount ex GST]]</f>
        <v>#N/A</v>
      </c>
      <c r="Q140" s="129"/>
      <c r="R140" s="128" t="e">
        <f>Table1[[#This Row],[Amount ex GST]]-Table1[[#This Row],[Amount1]]</f>
        <v>#N/A</v>
      </c>
    </row>
    <row r="141" spans="1:18" x14ac:dyDescent="0.2">
      <c r="A141" s="99"/>
      <c r="B141" s="111"/>
      <c r="C141" s="103"/>
      <c r="D141" s="104"/>
      <c r="E141" s="101" t="e">
        <f>LOOKUP(D141,Accounts!A:A,Accounts!B:B)</f>
        <v>#N/A</v>
      </c>
      <c r="F141" s="101" t="e">
        <f>LOOKUP(Table1[[#This Row],[Account '#]],Accounts!A:A,Accounts!D:D)</f>
        <v>#N/A</v>
      </c>
      <c r="G141" s="146"/>
      <c r="H141" s="144" t="e">
        <f>IF(Table1[[#This Row],[GST?]],Table1[[#This Row],[Amount inc GST]]-(Table1[[#This Row],[Amount inc GST]]/1.15),0)</f>
        <v>#N/A</v>
      </c>
      <c r="I141" s="146" t="e">
        <f>Table1[[#This Row],[Amount inc GST]]-Table1[[#This Row],[GST]]</f>
        <v>#N/A</v>
      </c>
      <c r="J141" s="97"/>
      <c r="K141" s="153">
        <f>IF(J141="c",K140+Table1[[#This Row],[Amount inc GST]],K140)</f>
        <v>0</v>
      </c>
      <c r="L141" s="153">
        <f>IF(J141="p1",L140+Table1[Amount inc GST],L140)</f>
        <v>0</v>
      </c>
      <c r="M141" s="153">
        <f>IF(J141="p2",M140+Table1[Amount inc GST],M140)</f>
        <v>0</v>
      </c>
      <c r="N141" s="152">
        <f>IF(J141="s",N140+Table1[[#This Row],[Amount inc GST]],N140)</f>
        <v>0</v>
      </c>
      <c r="O141" s="129"/>
      <c r="P141" s="128" t="e">
        <f>Table1[[#This Row],[Amount ex GST]]</f>
        <v>#N/A</v>
      </c>
      <c r="Q141" s="129"/>
      <c r="R141" s="128" t="e">
        <f>Table1[[#This Row],[Amount ex GST]]-Table1[[#This Row],[Amount1]]</f>
        <v>#N/A</v>
      </c>
    </row>
    <row r="142" spans="1:18" x14ac:dyDescent="0.2">
      <c r="A142" s="99"/>
      <c r="B142" s="111"/>
      <c r="C142" s="103"/>
      <c r="D142" s="104"/>
      <c r="E142" s="101" t="e">
        <f>LOOKUP(D142,Accounts!A:A,Accounts!B:B)</f>
        <v>#N/A</v>
      </c>
      <c r="F142" s="101" t="e">
        <f>LOOKUP(Table1[[#This Row],[Account '#]],Accounts!A:A,Accounts!D:D)</f>
        <v>#N/A</v>
      </c>
      <c r="G142" s="146"/>
      <c r="H142" s="144" t="e">
        <f>IF(Table1[[#This Row],[GST?]],Table1[[#This Row],[Amount inc GST]]-(Table1[[#This Row],[Amount inc GST]]/1.15),0)</f>
        <v>#N/A</v>
      </c>
      <c r="I142" s="146" t="e">
        <f>Table1[[#This Row],[Amount inc GST]]-Table1[[#This Row],[GST]]</f>
        <v>#N/A</v>
      </c>
      <c r="J142" s="97"/>
      <c r="K142" s="153">
        <f>IF(J142="c",K141+Table1[[#This Row],[Amount inc GST]],K141)</f>
        <v>0</v>
      </c>
      <c r="L142" s="153">
        <f>IF(J142="p1",L141+Table1[Amount inc GST],L141)</f>
        <v>0</v>
      </c>
      <c r="M142" s="153">
        <f>IF(J142="p2",M141+Table1[Amount inc GST],M141)</f>
        <v>0</v>
      </c>
      <c r="N142" s="152">
        <f>IF(J142="s",N141+Table1[[#This Row],[Amount inc GST]],N141)</f>
        <v>0</v>
      </c>
      <c r="O142" s="129"/>
      <c r="P142" s="128" t="e">
        <f>Table1[[#This Row],[Amount ex GST]]</f>
        <v>#N/A</v>
      </c>
      <c r="Q142" s="129"/>
      <c r="R142" s="128" t="e">
        <f>Table1[[#This Row],[Amount ex GST]]-Table1[[#This Row],[Amount1]]</f>
        <v>#N/A</v>
      </c>
    </row>
    <row r="143" spans="1:18" x14ac:dyDescent="0.2">
      <c r="A143" s="99"/>
      <c r="B143" s="111"/>
      <c r="C143" s="103"/>
      <c r="D143" s="104"/>
      <c r="E143" s="101" t="e">
        <f>LOOKUP(D143,Accounts!A:A,Accounts!B:B)</f>
        <v>#N/A</v>
      </c>
      <c r="F143" s="101" t="e">
        <f>LOOKUP(Table1[[#This Row],[Account '#]],Accounts!A:A,Accounts!D:D)</f>
        <v>#N/A</v>
      </c>
      <c r="G143" s="146"/>
      <c r="H143" s="144" t="e">
        <f>IF(Table1[[#This Row],[GST?]],Table1[[#This Row],[Amount inc GST]]-(Table1[[#This Row],[Amount inc GST]]/1.15),0)</f>
        <v>#N/A</v>
      </c>
      <c r="I143" s="146" t="e">
        <f>Table1[[#This Row],[Amount inc GST]]-Table1[[#This Row],[GST]]</f>
        <v>#N/A</v>
      </c>
      <c r="J143" s="97"/>
      <c r="K143" s="153">
        <f>IF(J143="c",K142+Table1[[#This Row],[Amount inc GST]],K142)</f>
        <v>0</v>
      </c>
      <c r="L143" s="153">
        <f>IF(J143="p1",L142+Table1[Amount inc GST],L142)</f>
        <v>0</v>
      </c>
      <c r="M143" s="153">
        <f>IF(J143="p2",M142+Table1[Amount inc GST],M142)</f>
        <v>0</v>
      </c>
      <c r="N143" s="152">
        <f>IF(J143="s",N142+Table1[[#This Row],[Amount inc GST]],N142)</f>
        <v>0</v>
      </c>
      <c r="O143" s="129"/>
      <c r="P143" s="128" t="e">
        <f>Table1[[#This Row],[Amount ex GST]]</f>
        <v>#N/A</v>
      </c>
      <c r="Q143" s="129"/>
      <c r="R143" s="128" t="e">
        <f>Table1[[#This Row],[Amount ex GST]]-Table1[[#This Row],[Amount1]]</f>
        <v>#N/A</v>
      </c>
    </row>
    <row r="144" spans="1:18" x14ac:dyDescent="0.2">
      <c r="A144" s="99"/>
      <c r="B144" s="111"/>
      <c r="C144" s="103"/>
      <c r="D144" s="104"/>
      <c r="E144" s="101" t="e">
        <f>LOOKUP(D144,Accounts!A:A,Accounts!B:B)</f>
        <v>#N/A</v>
      </c>
      <c r="F144" s="101" t="e">
        <f>LOOKUP(Table1[[#This Row],[Account '#]],Accounts!A:A,Accounts!D:D)</f>
        <v>#N/A</v>
      </c>
      <c r="G144" s="146"/>
      <c r="H144" s="144" t="e">
        <f>IF(Table1[[#This Row],[GST?]],Table1[[#This Row],[Amount inc GST]]-(Table1[[#This Row],[Amount inc GST]]/1.15),0)</f>
        <v>#N/A</v>
      </c>
      <c r="I144" s="146" t="e">
        <f>Table1[[#This Row],[Amount inc GST]]-Table1[[#This Row],[GST]]</f>
        <v>#N/A</v>
      </c>
      <c r="J144" s="97"/>
      <c r="K144" s="153">
        <f>IF(J144="c",K143+Table1[[#This Row],[Amount inc GST]],K143)</f>
        <v>0</v>
      </c>
      <c r="L144" s="153">
        <f>IF(J144="p1",L143+Table1[Amount inc GST],L143)</f>
        <v>0</v>
      </c>
      <c r="M144" s="153">
        <f>IF(J144="p2",M143+Table1[Amount inc GST],M143)</f>
        <v>0</v>
      </c>
      <c r="N144" s="152">
        <f>IF(J144="s",N143+Table1[[#This Row],[Amount inc GST]],N143)</f>
        <v>0</v>
      </c>
      <c r="O144" s="129"/>
      <c r="P144" s="128" t="e">
        <f>Table1[[#This Row],[Amount ex GST]]</f>
        <v>#N/A</v>
      </c>
      <c r="Q144" s="129"/>
      <c r="R144" s="128" t="e">
        <f>Table1[[#This Row],[Amount ex GST]]-Table1[[#This Row],[Amount1]]</f>
        <v>#N/A</v>
      </c>
    </row>
    <row r="145" spans="1:18" x14ac:dyDescent="0.2">
      <c r="A145" s="99"/>
      <c r="B145" s="111"/>
      <c r="C145" s="103"/>
      <c r="D145" s="104"/>
      <c r="E145" s="101" t="e">
        <f>LOOKUP(D145,Accounts!A:A,Accounts!B:B)</f>
        <v>#N/A</v>
      </c>
      <c r="F145" s="101" t="e">
        <f>LOOKUP(Table1[[#This Row],[Account '#]],Accounts!A:A,Accounts!D:D)</f>
        <v>#N/A</v>
      </c>
      <c r="G145" s="146"/>
      <c r="H145" s="144" t="e">
        <f>IF(Table1[[#This Row],[GST?]],Table1[[#This Row],[Amount inc GST]]-(Table1[[#This Row],[Amount inc GST]]/1.15),0)</f>
        <v>#N/A</v>
      </c>
      <c r="I145" s="146" t="e">
        <f>Table1[[#This Row],[Amount inc GST]]-Table1[[#This Row],[GST]]</f>
        <v>#N/A</v>
      </c>
      <c r="J145" s="97"/>
      <c r="K145" s="153">
        <f>IF(J145="c",K144+Table1[[#This Row],[Amount inc GST]],K144)</f>
        <v>0</v>
      </c>
      <c r="L145" s="153">
        <f>IF(J145="p1",L144+Table1[Amount inc GST],L144)</f>
        <v>0</v>
      </c>
      <c r="M145" s="153">
        <f>IF(J145="p2",M144+Table1[Amount inc GST],M144)</f>
        <v>0</v>
      </c>
      <c r="N145" s="152">
        <f>IF(J145="s",N144+Table1[[#This Row],[Amount inc GST]],N144)</f>
        <v>0</v>
      </c>
      <c r="O145" s="129"/>
      <c r="P145" s="128" t="e">
        <f>Table1[[#This Row],[Amount ex GST]]</f>
        <v>#N/A</v>
      </c>
      <c r="Q145" s="129"/>
      <c r="R145" s="128" t="e">
        <f>Table1[[#This Row],[Amount ex GST]]-Table1[[#This Row],[Amount1]]</f>
        <v>#N/A</v>
      </c>
    </row>
    <row r="146" spans="1:18" x14ac:dyDescent="0.2">
      <c r="A146" s="99"/>
      <c r="B146" s="111"/>
      <c r="C146" s="103"/>
      <c r="D146" s="104"/>
      <c r="E146" s="101" t="e">
        <f>LOOKUP(D146,Accounts!A:A,Accounts!B:B)</f>
        <v>#N/A</v>
      </c>
      <c r="F146" s="101" t="e">
        <f>LOOKUP(Table1[[#This Row],[Account '#]],Accounts!A:A,Accounts!D:D)</f>
        <v>#N/A</v>
      </c>
      <c r="G146" s="146"/>
      <c r="H146" s="144" t="e">
        <f>IF(Table1[[#This Row],[GST?]],Table1[[#This Row],[Amount inc GST]]-(Table1[[#This Row],[Amount inc GST]]/1.15),0)</f>
        <v>#N/A</v>
      </c>
      <c r="I146" s="146" t="e">
        <f>Table1[[#This Row],[Amount inc GST]]-Table1[[#This Row],[GST]]</f>
        <v>#N/A</v>
      </c>
      <c r="J146" s="97"/>
      <c r="K146" s="153">
        <f>IF(J146="c",K145+Table1[[#This Row],[Amount inc GST]],K145)</f>
        <v>0</v>
      </c>
      <c r="L146" s="153">
        <f>IF(J146="p1",L145+Table1[Amount inc GST],L145)</f>
        <v>0</v>
      </c>
      <c r="M146" s="153">
        <f>IF(J146="p2",M145+Table1[Amount inc GST],M145)</f>
        <v>0</v>
      </c>
      <c r="N146" s="152">
        <f>IF(J146="s",N145+Table1[[#This Row],[Amount inc GST]],N145)</f>
        <v>0</v>
      </c>
      <c r="O146" s="129"/>
      <c r="P146" s="128" t="e">
        <f>Table1[[#This Row],[Amount ex GST]]</f>
        <v>#N/A</v>
      </c>
      <c r="Q146" s="129"/>
      <c r="R146" s="128" t="e">
        <f>Table1[[#This Row],[Amount ex GST]]-Table1[[#This Row],[Amount1]]</f>
        <v>#N/A</v>
      </c>
    </row>
    <row r="147" spans="1:18" x14ac:dyDescent="0.2">
      <c r="A147" s="99"/>
      <c r="B147" s="111"/>
      <c r="C147" s="103"/>
      <c r="D147" s="104"/>
      <c r="E147" s="101" t="e">
        <f>LOOKUP(D147,Accounts!A:A,Accounts!B:B)</f>
        <v>#N/A</v>
      </c>
      <c r="F147" s="101" t="e">
        <f>LOOKUP(Table1[[#This Row],[Account '#]],Accounts!A:A,Accounts!D:D)</f>
        <v>#N/A</v>
      </c>
      <c r="G147" s="146"/>
      <c r="H147" s="144" t="e">
        <f>IF(Table1[[#This Row],[GST?]],Table1[[#This Row],[Amount inc GST]]-(Table1[[#This Row],[Amount inc GST]]/1.15),0)</f>
        <v>#N/A</v>
      </c>
      <c r="I147" s="146" t="e">
        <f>Table1[[#This Row],[Amount inc GST]]-Table1[[#This Row],[GST]]</f>
        <v>#N/A</v>
      </c>
      <c r="J147" s="97"/>
      <c r="K147" s="153">
        <f>IF(J147="c",K146+Table1[[#This Row],[Amount inc GST]],K146)</f>
        <v>0</v>
      </c>
      <c r="L147" s="153">
        <f>IF(J147="p1",L146+Table1[Amount inc GST],L146)</f>
        <v>0</v>
      </c>
      <c r="M147" s="153">
        <f>IF(J147="p2",M146+Table1[Amount inc GST],M146)</f>
        <v>0</v>
      </c>
      <c r="N147" s="152">
        <f>IF(J147="s",N146+Table1[[#This Row],[Amount inc GST]],N146)</f>
        <v>0</v>
      </c>
      <c r="O147" s="129"/>
      <c r="P147" s="128" t="e">
        <f>Table1[[#This Row],[Amount ex GST]]</f>
        <v>#N/A</v>
      </c>
      <c r="Q147" s="129"/>
      <c r="R147" s="128" t="e">
        <f>Table1[[#This Row],[Amount ex GST]]-Table1[[#This Row],[Amount1]]</f>
        <v>#N/A</v>
      </c>
    </row>
    <row r="148" spans="1:18" x14ac:dyDescent="0.2">
      <c r="A148" s="99"/>
      <c r="B148" s="111"/>
      <c r="C148" s="103"/>
      <c r="D148" s="104"/>
      <c r="E148" s="101" t="e">
        <f>LOOKUP(D148,Accounts!A:A,Accounts!B:B)</f>
        <v>#N/A</v>
      </c>
      <c r="F148" s="101" t="e">
        <f>LOOKUP(Table1[[#This Row],[Account '#]],Accounts!A:A,Accounts!D:D)</f>
        <v>#N/A</v>
      </c>
      <c r="G148" s="146"/>
      <c r="H148" s="144" t="e">
        <f>IF(Table1[[#This Row],[GST?]],Table1[[#This Row],[Amount inc GST]]-(Table1[[#This Row],[Amount inc GST]]/1.15),0)</f>
        <v>#N/A</v>
      </c>
      <c r="I148" s="146" t="e">
        <f>Table1[[#This Row],[Amount inc GST]]-Table1[[#This Row],[GST]]</f>
        <v>#N/A</v>
      </c>
      <c r="J148" s="97"/>
      <c r="K148" s="153">
        <f>IF(J148="c",K147+Table1[[#This Row],[Amount inc GST]],K147)</f>
        <v>0</v>
      </c>
      <c r="L148" s="153">
        <f>IF(J148="p1",L147+Table1[Amount inc GST],L147)</f>
        <v>0</v>
      </c>
      <c r="M148" s="153">
        <f>IF(J148="p2",M147+Table1[Amount inc GST],M147)</f>
        <v>0</v>
      </c>
      <c r="N148" s="152">
        <f>IF(J148="s",N147+Table1[[#This Row],[Amount inc GST]],N147)</f>
        <v>0</v>
      </c>
      <c r="O148" s="129"/>
      <c r="P148" s="128" t="e">
        <f>Table1[[#This Row],[Amount ex GST]]</f>
        <v>#N/A</v>
      </c>
      <c r="Q148" s="129"/>
      <c r="R148" s="128" t="e">
        <f>Table1[[#This Row],[Amount ex GST]]-Table1[[#This Row],[Amount1]]</f>
        <v>#N/A</v>
      </c>
    </row>
    <row r="149" spans="1:18" x14ac:dyDescent="0.2">
      <c r="A149" s="99"/>
      <c r="B149" s="111"/>
      <c r="C149" s="103"/>
      <c r="D149" s="104"/>
      <c r="E149" s="101" t="e">
        <f>LOOKUP(D149,Accounts!A:A,Accounts!B:B)</f>
        <v>#N/A</v>
      </c>
      <c r="F149" s="101" t="e">
        <f>LOOKUP(Table1[[#This Row],[Account '#]],Accounts!A:A,Accounts!D:D)</f>
        <v>#N/A</v>
      </c>
      <c r="G149" s="146"/>
      <c r="H149" s="144" t="e">
        <f>IF(Table1[[#This Row],[GST?]],Table1[[#This Row],[Amount inc GST]]-(Table1[[#This Row],[Amount inc GST]]/1.15),0)</f>
        <v>#N/A</v>
      </c>
      <c r="I149" s="146" t="e">
        <f>Table1[[#This Row],[Amount inc GST]]-Table1[[#This Row],[GST]]</f>
        <v>#N/A</v>
      </c>
      <c r="J149" s="97"/>
      <c r="K149" s="153">
        <f>IF(J149="c",K148+Table1[[#This Row],[Amount inc GST]],K148)</f>
        <v>0</v>
      </c>
      <c r="L149" s="153">
        <f>IF(J149="p1",L148+Table1[Amount inc GST],L148)</f>
        <v>0</v>
      </c>
      <c r="M149" s="153">
        <f>IF(J149="p2",M148+Table1[Amount inc GST],M148)</f>
        <v>0</v>
      </c>
      <c r="N149" s="152">
        <f>IF(J149="s",N148+Table1[[#This Row],[Amount inc GST]],N148)</f>
        <v>0</v>
      </c>
      <c r="O149" s="129"/>
      <c r="P149" s="128" t="e">
        <f>Table1[[#This Row],[Amount ex GST]]</f>
        <v>#N/A</v>
      </c>
      <c r="Q149" s="129"/>
      <c r="R149" s="128" t="e">
        <f>Table1[[#This Row],[Amount ex GST]]-Table1[[#This Row],[Amount1]]</f>
        <v>#N/A</v>
      </c>
    </row>
    <row r="150" spans="1:18" x14ac:dyDescent="0.2">
      <c r="A150" s="99"/>
      <c r="B150" s="111"/>
      <c r="C150" s="103"/>
      <c r="D150" s="104"/>
      <c r="E150" s="101" t="e">
        <f>LOOKUP(D150,Accounts!A:A,Accounts!B:B)</f>
        <v>#N/A</v>
      </c>
      <c r="F150" s="101" t="e">
        <f>LOOKUP(Table1[[#This Row],[Account '#]],Accounts!A:A,Accounts!D:D)</f>
        <v>#N/A</v>
      </c>
      <c r="G150" s="146"/>
      <c r="H150" s="144" t="e">
        <f>IF(Table1[[#This Row],[GST?]],Table1[[#This Row],[Amount inc GST]]-(Table1[[#This Row],[Amount inc GST]]/1.15),0)</f>
        <v>#N/A</v>
      </c>
      <c r="I150" s="146" t="e">
        <f>Table1[[#This Row],[Amount inc GST]]-Table1[[#This Row],[GST]]</f>
        <v>#N/A</v>
      </c>
      <c r="J150" s="97"/>
      <c r="K150" s="153">
        <f>IF(J150="c",K149+Table1[[#This Row],[Amount inc GST]],K149)</f>
        <v>0</v>
      </c>
      <c r="L150" s="153">
        <f>IF(J150="p1",L149+Table1[Amount inc GST],L149)</f>
        <v>0</v>
      </c>
      <c r="M150" s="153">
        <f>IF(J150="p2",M149+Table1[Amount inc GST],M149)</f>
        <v>0</v>
      </c>
      <c r="N150" s="152">
        <f>IF(J150="s",N149+Table1[[#This Row],[Amount inc GST]],N149)</f>
        <v>0</v>
      </c>
      <c r="O150" s="129"/>
      <c r="P150" s="128" t="e">
        <f>Table1[[#This Row],[Amount ex GST]]</f>
        <v>#N/A</v>
      </c>
      <c r="Q150" s="129"/>
      <c r="R150" s="128" t="e">
        <f>Table1[[#This Row],[Amount ex GST]]-Table1[[#This Row],[Amount1]]</f>
        <v>#N/A</v>
      </c>
    </row>
    <row r="151" spans="1:18" x14ac:dyDescent="0.2">
      <c r="A151" s="99"/>
      <c r="B151" s="111"/>
      <c r="C151" s="103"/>
      <c r="D151" s="104"/>
      <c r="E151" s="101" t="e">
        <f>LOOKUP(D151,Accounts!A:A,Accounts!B:B)</f>
        <v>#N/A</v>
      </c>
      <c r="F151" s="101" t="e">
        <f>LOOKUP(Table1[[#This Row],[Account '#]],Accounts!A:A,Accounts!D:D)</f>
        <v>#N/A</v>
      </c>
      <c r="G151" s="146"/>
      <c r="H151" s="144" t="e">
        <f>IF(Table1[[#This Row],[GST?]],Table1[[#This Row],[Amount inc GST]]-(Table1[[#This Row],[Amount inc GST]]/1.15),0)</f>
        <v>#N/A</v>
      </c>
      <c r="I151" s="146" t="e">
        <f>Table1[[#This Row],[Amount inc GST]]-Table1[[#This Row],[GST]]</f>
        <v>#N/A</v>
      </c>
      <c r="J151" s="97"/>
      <c r="K151" s="153">
        <f>IF(J151="c",K150+Table1[[#This Row],[Amount inc GST]],K150)</f>
        <v>0</v>
      </c>
      <c r="L151" s="153">
        <f>IF(J151="p1",L150+Table1[Amount inc GST],L150)</f>
        <v>0</v>
      </c>
      <c r="M151" s="153">
        <f>IF(J151="p2",M150+Table1[Amount inc GST],M150)</f>
        <v>0</v>
      </c>
      <c r="N151" s="152">
        <f>IF(J151="s",N150+Table1[[#This Row],[Amount inc GST]],N150)</f>
        <v>0</v>
      </c>
      <c r="O151" s="129"/>
      <c r="P151" s="128" t="e">
        <f>Table1[[#This Row],[Amount ex GST]]</f>
        <v>#N/A</v>
      </c>
      <c r="Q151" s="129"/>
      <c r="R151" s="128" t="e">
        <f>Table1[[#This Row],[Amount ex GST]]-Table1[[#This Row],[Amount1]]</f>
        <v>#N/A</v>
      </c>
    </row>
    <row r="152" spans="1:18" x14ac:dyDescent="0.2">
      <c r="A152" s="99"/>
      <c r="B152" s="111"/>
      <c r="C152" s="103"/>
      <c r="D152" s="104"/>
      <c r="E152" s="101" t="e">
        <f>LOOKUP(D152,Accounts!A:A,Accounts!B:B)</f>
        <v>#N/A</v>
      </c>
      <c r="F152" s="101" t="e">
        <f>LOOKUP(Table1[[#This Row],[Account '#]],Accounts!A:A,Accounts!D:D)</f>
        <v>#N/A</v>
      </c>
      <c r="G152" s="146"/>
      <c r="H152" s="144" t="e">
        <f>IF(Table1[[#This Row],[GST?]],Table1[[#This Row],[Amount inc GST]]-(Table1[[#This Row],[Amount inc GST]]/1.15),0)</f>
        <v>#N/A</v>
      </c>
      <c r="I152" s="146" t="e">
        <f>Table1[[#This Row],[Amount inc GST]]-Table1[[#This Row],[GST]]</f>
        <v>#N/A</v>
      </c>
      <c r="J152" s="97"/>
      <c r="K152" s="153">
        <f>IF(J152="c",K151+Table1[[#This Row],[Amount inc GST]],K151)</f>
        <v>0</v>
      </c>
      <c r="L152" s="153">
        <f>IF(J152="p1",L151+Table1[Amount inc GST],L151)</f>
        <v>0</v>
      </c>
      <c r="M152" s="153">
        <f>IF(J152="p2",M151+Table1[Amount inc GST],M151)</f>
        <v>0</v>
      </c>
      <c r="N152" s="152">
        <f>IF(J152="s",N151+Table1[[#This Row],[Amount inc GST]],N151)</f>
        <v>0</v>
      </c>
      <c r="O152" s="129"/>
      <c r="P152" s="128" t="e">
        <f>Table1[[#This Row],[Amount ex GST]]</f>
        <v>#N/A</v>
      </c>
      <c r="Q152" s="129"/>
      <c r="R152" s="128" t="e">
        <f>Table1[[#This Row],[Amount ex GST]]-Table1[[#This Row],[Amount1]]</f>
        <v>#N/A</v>
      </c>
    </row>
    <row r="153" spans="1:18" x14ac:dyDescent="0.2">
      <c r="A153" s="99"/>
      <c r="B153" s="111"/>
      <c r="C153" s="103"/>
      <c r="D153" s="104"/>
      <c r="E153" s="101" t="e">
        <f>LOOKUP(D153,Accounts!A:A,Accounts!B:B)</f>
        <v>#N/A</v>
      </c>
      <c r="F153" s="101" t="e">
        <f>LOOKUP(Table1[[#This Row],[Account '#]],Accounts!A:A,Accounts!D:D)</f>
        <v>#N/A</v>
      </c>
      <c r="G153" s="146"/>
      <c r="H153" s="144" t="e">
        <f>IF(Table1[[#This Row],[GST?]],Table1[[#This Row],[Amount inc GST]]-(Table1[[#This Row],[Amount inc GST]]/1.15),0)</f>
        <v>#N/A</v>
      </c>
      <c r="I153" s="146" t="e">
        <f>Table1[[#This Row],[Amount inc GST]]-Table1[[#This Row],[GST]]</f>
        <v>#N/A</v>
      </c>
      <c r="J153" s="97"/>
      <c r="K153" s="153">
        <f>IF(J153="c",K152+Table1[[#This Row],[Amount inc GST]],K152)</f>
        <v>0</v>
      </c>
      <c r="L153" s="153">
        <f>IF(J153="p1",L152+Table1[Amount inc GST],L152)</f>
        <v>0</v>
      </c>
      <c r="M153" s="153">
        <f>IF(J153="p2",M152+Table1[Amount inc GST],M152)</f>
        <v>0</v>
      </c>
      <c r="N153" s="152">
        <f>IF(J153="s",N152+Table1[[#This Row],[Amount inc GST]],N152)</f>
        <v>0</v>
      </c>
      <c r="O153" s="129"/>
      <c r="P153" s="128" t="e">
        <f>Table1[[#This Row],[Amount ex GST]]</f>
        <v>#N/A</v>
      </c>
      <c r="Q153" s="129"/>
      <c r="R153" s="128" t="e">
        <f>Table1[[#This Row],[Amount ex GST]]-Table1[[#This Row],[Amount1]]</f>
        <v>#N/A</v>
      </c>
    </row>
    <row r="154" spans="1:18" x14ac:dyDescent="0.2">
      <c r="A154" s="99"/>
      <c r="B154" s="111"/>
      <c r="C154" s="103"/>
      <c r="D154" s="104"/>
      <c r="E154" s="101" t="e">
        <f>LOOKUP(D154,Accounts!A:A,Accounts!B:B)</f>
        <v>#N/A</v>
      </c>
      <c r="F154" s="101" t="e">
        <f>LOOKUP(Table1[[#This Row],[Account '#]],Accounts!A:A,Accounts!D:D)</f>
        <v>#N/A</v>
      </c>
      <c r="G154" s="146"/>
      <c r="H154" s="144" t="e">
        <f>IF(Table1[[#This Row],[GST?]],Table1[[#This Row],[Amount inc GST]]-(Table1[[#This Row],[Amount inc GST]]/1.15),0)</f>
        <v>#N/A</v>
      </c>
      <c r="I154" s="146" t="e">
        <f>Table1[[#This Row],[Amount inc GST]]-Table1[[#This Row],[GST]]</f>
        <v>#N/A</v>
      </c>
      <c r="J154" s="97"/>
      <c r="K154" s="153">
        <f>IF(J154="c",K153+Table1[[#This Row],[Amount inc GST]],K153)</f>
        <v>0</v>
      </c>
      <c r="L154" s="153">
        <f>IF(J154="p1",L153+Table1[Amount inc GST],L153)</f>
        <v>0</v>
      </c>
      <c r="M154" s="153">
        <f>IF(J154="p2",M153+Table1[Amount inc GST],M153)</f>
        <v>0</v>
      </c>
      <c r="N154" s="152">
        <f>IF(J154="s",N153+Table1[[#This Row],[Amount inc GST]],N153)</f>
        <v>0</v>
      </c>
      <c r="O154" s="129"/>
      <c r="P154" s="128" t="e">
        <f>Table1[[#This Row],[Amount ex GST]]</f>
        <v>#N/A</v>
      </c>
      <c r="Q154" s="129"/>
      <c r="R154" s="128" t="e">
        <f>Table1[[#This Row],[Amount ex GST]]-Table1[[#This Row],[Amount1]]</f>
        <v>#N/A</v>
      </c>
    </row>
    <row r="155" spans="1:18" x14ac:dyDescent="0.2">
      <c r="A155" s="99"/>
      <c r="B155" s="111"/>
      <c r="C155" s="103"/>
      <c r="D155" s="104"/>
      <c r="E155" s="101" t="e">
        <f>LOOKUP(D155,Accounts!A:A,Accounts!B:B)</f>
        <v>#N/A</v>
      </c>
      <c r="F155" s="101" t="e">
        <f>LOOKUP(Table1[[#This Row],[Account '#]],Accounts!A:A,Accounts!D:D)</f>
        <v>#N/A</v>
      </c>
      <c r="G155" s="146"/>
      <c r="H155" s="144" t="e">
        <f>IF(Table1[[#This Row],[GST?]],Table1[[#This Row],[Amount inc GST]]-(Table1[[#This Row],[Amount inc GST]]/1.15),0)</f>
        <v>#N/A</v>
      </c>
      <c r="I155" s="146" t="e">
        <f>Table1[[#This Row],[Amount inc GST]]-Table1[[#This Row],[GST]]</f>
        <v>#N/A</v>
      </c>
      <c r="J155" s="97"/>
      <c r="K155" s="153">
        <f>IF(J155="c",K154+Table1[[#This Row],[Amount inc GST]],K154)</f>
        <v>0</v>
      </c>
      <c r="L155" s="153">
        <f>IF(J155="p1",L154+Table1[Amount inc GST],L154)</f>
        <v>0</v>
      </c>
      <c r="M155" s="153">
        <f>IF(J155="p2",M154+Table1[Amount inc GST],M154)</f>
        <v>0</v>
      </c>
      <c r="N155" s="152">
        <f>IF(J155="s",N154+Table1[[#This Row],[Amount inc GST]],N154)</f>
        <v>0</v>
      </c>
      <c r="O155" s="129"/>
      <c r="P155" s="128" t="e">
        <f>Table1[[#This Row],[Amount ex GST]]</f>
        <v>#N/A</v>
      </c>
      <c r="Q155" s="129"/>
      <c r="R155" s="128" t="e">
        <f>Table1[[#This Row],[Amount ex GST]]-Table1[[#This Row],[Amount1]]</f>
        <v>#N/A</v>
      </c>
    </row>
    <row r="156" spans="1:18" x14ac:dyDescent="0.2">
      <c r="A156" s="99"/>
      <c r="B156" s="111"/>
      <c r="C156" s="103"/>
      <c r="D156" s="104"/>
      <c r="E156" s="101" t="e">
        <f>LOOKUP(D156,Accounts!A:A,Accounts!B:B)</f>
        <v>#N/A</v>
      </c>
      <c r="F156" s="101" t="e">
        <f>LOOKUP(Table1[[#This Row],[Account '#]],Accounts!A:A,Accounts!D:D)</f>
        <v>#N/A</v>
      </c>
      <c r="G156" s="146"/>
      <c r="H156" s="144" t="e">
        <f>IF(Table1[[#This Row],[GST?]],Table1[[#This Row],[Amount inc GST]]-(Table1[[#This Row],[Amount inc GST]]/1.15),0)</f>
        <v>#N/A</v>
      </c>
      <c r="I156" s="146" t="e">
        <f>Table1[[#This Row],[Amount inc GST]]-Table1[[#This Row],[GST]]</f>
        <v>#N/A</v>
      </c>
      <c r="J156" s="97"/>
      <c r="K156" s="153">
        <f>IF(J156="c",K155+Table1[[#This Row],[Amount inc GST]],K155)</f>
        <v>0</v>
      </c>
      <c r="L156" s="153">
        <f>IF(J156="p1",L155+Table1[Amount inc GST],L155)</f>
        <v>0</v>
      </c>
      <c r="M156" s="153">
        <f>IF(J156="p2",M155+Table1[Amount inc GST],M155)</f>
        <v>0</v>
      </c>
      <c r="N156" s="152">
        <f>IF(J156="s",N155+Table1[[#This Row],[Amount inc GST]],N155)</f>
        <v>0</v>
      </c>
      <c r="O156" s="129"/>
      <c r="P156" s="128" t="e">
        <f>Table1[[#This Row],[Amount ex GST]]</f>
        <v>#N/A</v>
      </c>
      <c r="Q156" s="129"/>
      <c r="R156" s="128" t="e">
        <f>Table1[[#This Row],[Amount ex GST]]-Table1[[#This Row],[Amount1]]</f>
        <v>#N/A</v>
      </c>
    </row>
    <row r="157" spans="1:18" x14ac:dyDescent="0.2">
      <c r="A157" s="99"/>
      <c r="B157" s="111"/>
      <c r="C157" s="103"/>
      <c r="D157" s="104"/>
      <c r="E157" s="101" t="e">
        <f>LOOKUP(D157,Accounts!A:A,Accounts!B:B)</f>
        <v>#N/A</v>
      </c>
      <c r="F157" s="101" t="e">
        <f>LOOKUP(Table1[[#This Row],[Account '#]],Accounts!A:A,Accounts!D:D)</f>
        <v>#N/A</v>
      </c>
      <c r="G157" s="146"/>
      <c r="H157" s="144" t="e">
        <f>IF(Table1[[#This Row],[GST?]],Table1[[#This Row],[Amount inc GST]]-(Table1[[#This Row],[Amount inc GST]]/1.15),0)</f>
        <v>#N/A</v>
      </c>
      <c r="I157" s="146" t="e">
        <f>Table1[[#This Row],[Amount inc GST]]-Table1[[#This Row],[GST]]</f>
        <v>#N/A</v>
      </c>
      <c r="J157" s="97"/>
      <c r="K157" s="153">
        <f>IF(J157="c",K156+Table1[[#This Row],[Amount inc GST]],K156)</f>
        <v>0</v>
      </c>
      <c r="L157" s="153">
        <f>IF(J157="p1",L156+Table1[Amount inc GST],L156)</f>
        <v>0</v>
      </c>
      <c r="M157" s="153">
        <f>IF(J157="p2",M156+Table1[Amount inc GST],M156)</f>
        <v>0</v>
      </c>
      <c r="N157" s="152">
        <f>IF(J157="s",N156+Table1[[#This Row],[Amount inc GST]],N156)</f>
        <v>0</v>
      </c>
      <c r="O157" s="129"/>
      <c r="P157" s="128" t="e">
        <f>Table1[[#This Row],[Amount ex GST]]</f>
        <v>#N/A</v>
      </c>
      <c r="Q157" s="129"/>
      <c r="R157" s="128" t="e">
        <f>Table1[[#This Row],[Amount ex GST]]-Table1[[#This Row],[Amount1]]</f>
        <v>#N/A</v>
      </c>
    </row>
    <row r="158" spans="1:18" x14ac:dyDescent="0.2">
      <c r="A158" s="99"/>
      <c r="B158" s="111"/>
      <c r="C158" s="103"/>
      <c r="D158" s="104"/>
      <c r="E158" s="101" t="e">
        <f>LOOKUP(D158,Accounts!A:A,Accounts!B:B)</f>
        <v>#N/A</v>
      </c>
      <c r="F158" s="101" t="e">
        <f>LOOKUP(Table1[[#This Row],[Account '#]],Accounts!A:A,Accounts!D:D)</f>
        <v>#N/A</v>
      </c>
      <c r="G158" s="146"/>
      <c r="H158" s="144" t="e">
        <f>IF(Table1[[#This Row],[GST?]],Table1[[#This Row],[Amount inc GST]]-(Table1[[#This Row],[Amount inc GST]]/1.15),0)</f>
        <v>#N/A</v>
      </c>
      <c r="I158" s="146" t="e">
        <f>Table1[[#This Row],[Amount inc GST]]-Table1[[#This Row],[GST]]</f>
        <v>#N/A</v>
      </c>
      <c r="J158" s="97"/>
      <c r="K158" s="153">
        <f>IF(J158="c",K157+Table1[[#This Row],[Amount inc GST]],K157)</f>
        <v>0</v>
      </c>
      <c r="L158" s="153">
        <f>IF(J158="p1",L157+Table1[Amount inc GST],L157)</f>
        <v>0</v>
      </c>
      <c r="M158" s="153">
        <f>IF(J158="p2",M157+Table1[Amount inc GST],M157)</f>
        <v>0</v>
      </c>
      <c r="N158" s="152">
        <f>IF(J158="s",N157+Table1[[#This Row],[Amount inc GST]],N157)</f>
        <v>0</v>
      </c>
      <c r="O158" s="129"/>
      <c r="P158" s="128" t="e">
        <f>Table1[[#This Row],[Amount ex GST]]</f>
        <v>#N/A</v>
      </c>
      <c r="Q158" s="129"/>
      <c r="R158" s="128" t="e">
        <f>Table1[[#This Row],[Amount ex GST]]-Table1[[#This Row],[Amount1]]</f>
        <v>#N/A</v>
      </c>
    </row>
    <row r="159" spans="1:18" x14ac:dyDescent="0.2">
      <c r="A159" s="99"/>
      <c r="B159" s="93"/>
      <c r="C159" s="103"/>
      <c r="D159" s="104"/>
      <c r="E159" s="101" t="e">
        <f>LOOKUP(D159,Accounts!A:A,Accounts!B:B)</f>
        <v>#N/A</v>
      </c>
      <c r="F159" s="101" t="e">
        <f>LOOKUP(Table1[[#This Row],[Account '#]],Accounts!A:A,Accounts!D:D)</f>
        <v>#N/A</v>
      </c>
      <c r="G159" s="145"/>
      <c r="H159" s="144" t="e">
        <f>IF(Table1[[#This Row],[GST?]],Table1[[#This Row],[Amount inc GST]]-(Table1[[#This Row],[Amount inc GST]]/1.15),0)</f>
        <v>#N/A</v>
      </c>
      <c r="I159" s="145" t="e">
        <f>Table1[[#This Row],[Amount inc GST]]-Table1[[#This Row],[GST]]</f>
        <v>#N/A</v>
      </c>
      <c r="J159" s="97"/>
      <c r="K159" s="153">
        <f>IF(J159="c",K158+Table1[[#This Row],[Amount inc GST]],K158)</f>
        <v>0</v>
      </c>
      <c r="L159" s="153">
        <f>IF(J159="p1",L158+Table1[Amount inc GST],L158)</f>
        <v>0</v>
      </c>
      <c r="M159" s="153">
        <f>IF(J159="p2",M158+Table1[Amount inc GST],M158)</f>
        <v>0</v>
      </c>
      <c r="N159" s="152">
        <f>IF(J159="s",N158+Table1[[#This Row],[Amount inc GST]],N158)</f>
        <v>0</v>
      </c>
      <c r="O159" s="129"/>
      <c r="P159" s="128" t="e">
        <f>Table1[[#This Row],[Amount ex GST]]</f>
        <v>#N/A</v>
      </c>
      <c r="Q159" s="129"/>
      <c r="R159" s="128" t="e">
        <f>Table1[[#This Row],[Amount ex GST]]-Table1[[#This Row],[Amount1]]</f>
        <v>#N/A</v>
      </c>
    </row>
    <row r="160" spans="1:18" x14ac:dyDescent="0.2">
      <c r="A160" s="99"/>
      <c r="B160" s="111"/>
      <c r="C160" s="103"/>
      <c r="D160" s="104"/>
      <c r="E160" s="101" t="e">
        <f>LOOKUP(D160,Accounts!A:A,Accounts!B:B)</f>
        <v>#N/A</v>
      </c>
      <c r="F160" s="101" t="e">
        <f>LOOKUP(Table1[[#This Row],[Account '#]],Accounts!A:A,Accounts!D:D)</f>
        <v>#N/A</v>
      </c>
      <c r="G160" s="146"/>
      <c r="H160" s="144" t="e">
        <f>IF(Table1[[#This Row],[GST?]],Table1[[#This Row],[Amount inc GST]]-(Table1[[#This Row],[Amount inc GST]]/1.15),0)</f>
        <v>#N/A</v>
      </c>
      <c r="I160" s="146" t="e">
        <f>Table1[[#This Row],[Amount inc GST]]-Table1[[#This Row],[GST]]</f>
        <v>#N/A</v>
      </c>
      <c r="J160" s="97"/>
      <c r="K160" s="153">
        <f>IF(J160="c",K159+Table1[[#This Row],[Amount inc GST]],K159)</f>
        <v>0</v>
      </c>
      <c r="L160" s="153">
        <f>IF(J160="p1",L159+Table1[Amount inc GST],L159)</f>
        <v>0</v>
      </c>
      <c r="M160" s="153">
        <f>IF(J160="p2",M159+Table1[Amount inc GST],M159)</f>
        <v>0</v>
      </c>
      <c r="N160" s="152">
        <f>IF(J160="s",N159+Table1[[#This Row],[Amount inc GST]],N159)</f>
        <v>0</v>
      </c>
      <c r="O160" s="129"/>
      <c r="P160" s="128" t="e">
        <f>Table1[[#This Row],[Amount ex GST]]</f>
        <v>#N/A</v>
      </c>
      <c r="Q160" s="129"/>
      <c r="R160" s="128" t="e">
        <f>Table1[[#This Row],[Amount ex GST]]-Table1[[#This Row],[Amount1]]</f>
        <v>#N/A</v>
      </c>
    </row>
    <row r="161" spans="1:18" x14ac:dyDescent="0.2">
      <c r="A161" s="99"/>
      <c r="B161" s="111"/>
      <c r="C161" s="103"/>
      <c r="D161" s="104"/>
      <c r="E161" s="101" t="e">
        <f>LOOKUP(D161,Accounts!A:A,Accounts!B:B)</f>
        <v>#N/A</v>
      </c>
      <c r="F161" s="101" t="e">
        <f>LOOKUP(Table1[[#This Row],[Account '#]],Accounts!A:A,Accounts!D:D)</f>
        <v>#N/A</v>
      </c>
      <c r="G161" s="146"/>
      <c r="H161" s="144" t="e">
        <f>IF(Table1[[#This Row],[GST?]],Table1[[#This Row],[Amount inc GST]]-(Table1[[#This Row],[Amount inc GST]]/1.15),0)</f>
        <v>#N/A</v>
      </c>
      <c r="I161" s="146" t="e">
        <f>Table1[[#This Row],[Amount inc GST]]-Table1[[#This Row],[GST]]</f>
        <v>#N/A</v>
      </c>
      <c r="J161" s="97"/>
      <c r="K161" s="153">
        <f>IF(J161="c",K160+Table1[[#This Row],[Amount inc GST]],K160)</f>
        <v>0</v>
      </c>
      <c r="L161" s="153">
        <f>IF(J161="p1",L160+Table1[Amount inc GST],L160)</f>
        <v>0</v>
      </c>
      <c r="M161" s="153">
        <f>IF(J161="p2",M160+Table1[Amount inc GST],M160)</f>
        <v>0</v>
      </c>
      <c r="N161" s="152">
        <f>IF(J161="s",N160+Table1[[#This Row],[Amount inc GST]],N160)</f>
        <v>0</v>
      </c>
      <c r="O161" s="129"/>
      <c r="P161" s="128" t="e">
        <f>Table1[[#This Row],[Amount ex GST]]</f>
        <v>#N/A</v>
      </c>
      <c r="Q161" s="129"/>
      <c r="R161" s="128" t="e">
        <f>Table1[[#This Row],[Amount ex GST]]-Table1[[#This Row],[Amount1]]</f>
        <v>#N/A</v>
      </c>
    </row>
    <row r="162" spans="1:18" x14ac:dyDescent="0.2">
      <c r="A162" s="99"/>
      <c r="B162" s="111"/>
      <c r="C162" s="103"/>
      <c r="D162" s="104"/>
      <c r="E162" s="101" t="e">
        <f>LOOKUP(D162,Accounts!A:A,Accounts!B:B)</f>
        <v>#N/A</v>
      </c>
      <c r="F162" s="101" t="e">
        <f>LOOKUP(Table1[[#This Row],[Account '#]],Accounts!A:A,Accounts!D:D)</f>
        <v>#N/A</v>
      </c>
      <c r="G162" s="146"/>
      <c r="H162" s="144" t="e">
        <f>IF(Table1[[#This Row],[GST?]],Table1[[#This Row],[Amount inc GST]]-(Table1[[#This Row],[Amount inc GST]]/1.15),0)</f>
        <v>#N/A</v>
      </c>
      <c r="I162" s="146" t="e">
        <f>Table1[[#This Row],[Amount inc GST]]-Table1[[#This Row],[GST]]</f>
        <v>#N/A</v>
      </c>
      <c r="J162" s="97"/>
      <c r="K162" s="153">
        <f>IF(J162="c",K161+Table1[[#This Row],[Amount inc GST]],K161)</f>
        <v>0</v>
      </c>
      <c r="L162" s="153">
        <f>IF(J162="p1",L161+Table1[Amount inc GST],L161)</f>
        <v>0</v>
      </c>
      <c r="M162" s="153">
        <f>IF(J162="p2",M161+Table1[Amount inc GST],M161)</f>
        <v>0</v>
      </c>
      <c r="N162" s="152">
        <f>IF(J162="s",N161+Table1[[#This Row],[Amount inc GST]],N161)</f>
        <v>0</v>
      </c>
      <c r="O162" s="129"/>
      <c r="P162" s="128" t="e">
        <f>Table1[[#This Row],[Amount ex GST]]</f>
        <v>#N/A</v>
      </c>
      <c r="Q162" s="129"/>
      <c r="R162" s="128" t="e">
        <f>Table1[[#This Row],[Amount ex GST]]-Table1[[#This Row],[Amount1]]</f>
        <v>#N/A</v>
      </c>
    </row>
    <row r="163" spans="1:18" x14ac:dyDescent="0.2">
      <c r="A163" s="99"/>
      <c r="B163" s="111"/>
      <c r="C163" s="103"/>
      <c r="D163" s="104"/>
      <c r="E163" s="101" t="e">
        <f>LOOKUP(D163,Accounts!A:A,Accounts!B:B)</f>
        <v>#N/A</v>
      </c>
      <c r="F163" s="101" t="e">
        <f>LOOKUP(Table1[[#This Row],[Account '#]],Accounts!A:A,Accounts!D:D)</f>
        <v>#N/A</v>
      </c>
      <c r="G163" s="146"/>
      <c r="H163" s="144" t="e">
        <f>IF(Table1[[#This Row],[GST?]],Table1[[#This Row],[Amount inc GST]]-(Table1[[#This Row],[Amount inc GST]]/1.15),0)</f>
        <v>#N/A</v>
      </c>
      <c r="I163" s="146" t="e">
        <f>Table1[[#This Row],[Amount inc GST]]-Table1[[#This Row],[GST]]</f>
        <v>#N/A</v>
      </c>
      <c r="J163" s="97"/>
      <c r="K163" s="153">
        <f>IF(J163="c",K162+Table1[[#This Row],[Amount inc GST]],K162)</f>
        <v>0</v>
      </c>
      <c r="L163" s="153">
        <f>IF(J163="p1",L162+Table1[Amount inc GST],L162)</f>
        <v>0</v>
      </c>
      <c r="M163" s="153">
        <f>IF(J163="p2",M162+Table1[Amount inc GST],M162)</f>
        <v>0</v>
      </c>
      <c r="N163" s="152">
        <f>IF(J163="s",N162+Table1[[#This Row],[Amount inc GST]],N162)</f>
        <v>0</v>
      </c>
      <c r="O163" s="129"/>
      <c r="P163" s="128" t="e">
        <f>Table1[[#This Row],[Amount ex GST]]</f>
        <v>#N/A</v>
      </c>
      <c r="Q163" s="129"/>
      <c r="R163" s="128" t="e">
        <f>Table1[[#This Row],[Amount ex GST]]-Table1[[#This Row],[Amount1]]</f>
        <v>#N/A</v>
      </c>
    </row>
    <row r="164" spans="1:18" x14ac:dyDescent="0.2">
      <c r="A164" s="99"/>
      <c r="B164" s="111"/>
      <c r="C164" s="103"/>
      <c r="D164" s="104"/>
      <c r="E164" s="101" t="e">
        <f>LOOKUP(D164,Accounts!A:A,Accounts!B:B)</f>
        <v>#N/A</v>
      </c>
      <c r="F164" s="101" t="e">
        <f>LOOKUP(Table1[[#This Row],[Account '#]],Accounts!A:A,Accounts!D:D)</f>
        <v>#N/A</v>
      </c>
      <c r="G164" s="146"/>
      <c r="H164" s="144" t="e">
        <f>IF(Table1[[#This Row],[GST?]],Table1[[#This Row],[Amount inc GST]]-(Table1[[#This Row],[Amount inc GST]]/1.15),0)</f>
        <v>#N/A</v>
      </c>
      <c r="I164" s="146" t="e">
        <f>Table1[[#This Row],[Amount inc GST]]-Table1[[#This Row],[GST]]</f>
        <v>#N/A</v>
      </c>
      <c r="J164" s="97"/>
      <c r="K164" s="153">
        <f>IF(J164="c",K163+Table1[[#This Row],[Amount inc GST]],K163)</f>
        <v>0</v>
      </c>
      <c r="L164" s="153">
        <f>IF(J164="p1",L163+Table1[Amount inc GST],L163)</f>
        <v>0</v>
      </c>
      <c r="M164" s="153">
        <f>IF(J164="p2",M163+Table1[Amount inc GST],M163)</f>
        <v>0</v>
      </c>
      <c r="N164" s="152">
        <f>IF(J164="s",N163+Table1[[#This Row],[Amount inc GST]],N163)</f>
        <v>0</v>
      </c>
      <c r="O164" s="129"/>
      <c r="P164" s="128" t="e">
        <f>Table1[[#This Row],[Amount ex GST]]</f>
        <v>#N/A</v>
      </c>
      <c r="Q164" s="129"/>
      <c r="R164" s="128" t="e">
        <f>Table1[[#This Row],[Amount ex GST]]-Table1[[#This Row],[Amount1]]</f>
        <v>#N/A</v>
      </c>
    </row>
    <row r="165" spans="1:18" x14ac:dyDescent="0.2">
      <c r="A165" s="99"/>
      <c r="B165" s="111"/>
      <c r="C165" s="103"/>
      <c r="D165" s="104"/>
      <c r="E165" s="101" t="e">
        <f>LOOKUP(D165,Accounts!A:A,Accounts!B:B)</f>
        <v>#N/A</v>
      </c>
      <c r="F165" s="101" t="e">
        <f>LOOKUP(Table1[[#This Row],[Account '#]],Accounts!A:A,Accounts!D:D)</f>
        <v>#N/A</v>
      </c>
      <c r="G165" s="146"/>
      <c r="H165" s="144" t="e">
        <f>IF(Table1[[#This Row],[GST?]],Table1[[#This Row],[Amount inc GST]]-(Table1[[#This Row],[Amount inc GST]]/1.15),0)</f>
        <v>#N/A</v>
      </c>
      <c r="I165" s="146" t="e">
        <f>Table1[[#This Row],[Amount inc GST]]-Table1[[#This Row],[GST]]</f>
        <v>#N/A</v>
      </c>
      <c r="J165" s="97"/>
      <c r="K165" s="153">
        <f>IF(J165="c",K164+Table1[[#This Row],[Amount inc GST]],K164)</f>
        <v>0</v>
      </c>
      <c r="L165" s="153">
        <f>IF(J165="p1",L164+Table1[Amount inc GST],L164)</f>
        <v>0</v>
      </c>
      <c r="M165" s="153">
        <f>IF(J165="p2",M164+Table1[Amount inc GST],M164)</f>
        <v>0</v>
      </c>
      <c r="N165" s="152">
        <f>IF(J165="s",N164+Table1[[#This Row],[Amount inc GST]],N164)</f>
        <v>0</v>
      </c>
      <c r="O165" s="129"/>
      <c r="P165" s="128" t="e">
        <f>Table1[[#This Row],[Amount ex GST]]</f>
        <v>#N/A</v>
      </c>
      <c r="Q165" s="129"/>
      <c r="R165" s="128" t="e">
        <f>Table1[[#This Row],[Amount ex GST]]-Table1[[#This Row],[Amount1]]</f>
        <v>#N/A</v>
      </c>
    </row>
    <row r="166" spans="1:18" x14ac:dyDescent="0.2">
      <c r="A166" s="99"/>
      <c r="B166" s="111"/>
      <c r="C166" s="103"/>
      <c r="D166" s="104"/>
      <c r="E166" s="101" t="e">
        <f>LOOKUP(D166,Accounts!A:A,Accounts!B:B)</f>
        <v>#N/A</v>
      </c>
      <c r="F166" s="101" t="e">
        <f>LOOKUP(Table1[[#This Row],[Account '#]],Accounts!A:A,Accounts!D:D)</f>
        <v>#N/A</v>
      </c>
      <c r="G166" s="146"/>
      <c r="H166" s="144" t="e">
        <f>IF(Table1[[#This Row],[GST?]],Table1[[#This Row],[Amount inc GST]]-(Table1[[#This Row],[Amount inc GST]]/1.15),0)</f>
        <v>#N/A</v>
      </c>
      <c r="I166" s="146" t="e">
        <f>Table1[[#This Row],[Amount inc GST]]-Table1[[#This Row],[GST]]</f>
        <v>#N/A</v>
      </c>
      <c r="J166" s="97"/>
      <c r="K166" s="153">
        <f>IF(J166="c",K165+Table1[[#This Row],[Amount inc GST]],K165)</f>
        <v>0</v>
      </c>
      <c r="L166" s="153">
        <f>IF(J166="p1",L165+Table1[Amount inc GST],L165)</f>
        <v>0</v>
      </c>
      <c r="M166" s="153">
        <f>IF(J166="p2",M165+Table1[Amount inc GST],M165)</f>
        <v>0</v>
      </c>
      <c r="N166" s="152">
        <f>IF(J166="s",N165+Table1[[#This Row],[Amount inc GST]],N165)</f>
        <v>0</v>
      </c>
      <c r="O166" s="129"/>
      <c r="P166" s="128" t="e">
        <f>Table1[[#This Row],[Amount ex GST]]</f>
        <v>#N/A</v>
      </c>
      <c r="Q166" s="129"/>
      <c r="R166" s="128" t="e">
        <f>Table1[[#This Row],[Amount ex GST]]-Table1[[#This Row],[Amount1]]</f>
        <v>#N/A</v>
      </c>
    </row>
    <row r="167" spans="1:18" x14ac:dyDescent="0.2">
      <c r="A167" s="99"/>
      <c r="B167" s="111"/>
      <c r="C167" s="103"/>
      <c r="D167" s="104"/>
      <c r="E167" s="101" t="e">
        <f>LOOKUP(D167,Accounts!A:A,Accounts!B:B)</f>
        <v>#N/A</v>
      </c>
      <c r="F167" s="101" t="e">
        <f>LOOKUP(Table1[[#This Row],[Account '#]],Accounts!A:A,Accounts!D:D)</f>
        <v>#N/A</v>
      </c>
      <c r="G167" s="146"/>
      <c r="H167" s="144" t="e">
        <f>IF(Table1[[#This Row],[GST?]],Table1[[#This Row],[Amount inc GST]]-(Table1[[#This Row],[Amount inc GST]]/1.15),0)</f>
        <v>#N/A</v>
      </c>
      <c r="I167" s="146" t="e">
        <f>Table1[[#This Row],[Amount inc GST]]-Table1[[#This Row],[GST]]</f>
        <v>#N/A</v>
      </c>
      <c r="J167" s="97"/>
      <c r="K167" s="153">
        <f>IF(J167="c",K166+Table1[[#This Row],[Amount inc GST]],K166)</f>
        <v>0</v>
      </c>
      <c r="L167" s="153">
        <f>IF(J167="p1",L166+Table1[Amount inc GST],L166)</f>
        <v>0</v>
      </c>
      <c r="M167" s="153">
        <f>IF(J167="p2",M166+Table1[Amount inc GST],M166)</f>
        <v>0</v>
      </c>
      <c r="N167" s="152">
        <f>IF(J167="s",N166+Table1[[#This Row],[Amount inc GST]],N166)</f>
        <v>0</v>
      </c>
      <c r="O167" s="129"/>
      <c r="P167" s="128" t="e">
        <f>Table1[[#This Row],[Amount ex GST]]</f>
        <v>#N/A</v>
      </c>
      <c r="Q167" s="129"/>
      <c r="R167" s="128" t="e">
        <f>Table1[[#This Row],[Amount ex GST]]-Table1[[#This Row],[Amount1]]</f>
        <v>#N/A</v>
      </c>
    </row>
    <row r="168" spans="1:18" x14ac:dyDescent="0.2">
      <c r="A168" s="99"/>
      <c r="B168" s="111"/>
      <c r="C168" s="103"/>
      <c r="D168" s="104"/>
      <c r="E168" s="101" t="e">
        <f>LOOKUP(D168,Accounts!A:A,Accounts!B:B)</f>
        <v>#N/A</v>
      </c>
      <c r="F168" s="101" t="e">
        <f>LOOKUP(Table1[[#This Row],[Account '#]],Accounts!A:A,Accounts!D:D)</f>
        <v>#N/A</v>
      </c>
      <c r="G168" s="146"/>
      <c r="H168" s="144" t="e">
        <f>IF(Table1[[#This Row],[GST?]],Table1[[#This Row],[Amount inc GST]]-(Table1[[#This Row],[Amount inc GST]]/1.15),0)</f>
        <v>#N/A</v>
      </c>
      <c r="I168" s="146" t="e">
        <f>Table1[[#This Row],[Amount inc GST]]-Table1[[#This Row],[GST]]</f>
        <v>#N/A</v>
      </c>
      <c r="J168" s="97"/>
      <c r="K168" s="153">
        <f>IF(J168="c",K167+Table1[[#This Row],[Amount inc GST]],K167)</f>
        <v>0</v>
      </c>
      <c r="L168" s="153">
        <f>IF(J168="p1",L167+Table1[Amount inc GST],L167)</f>
        <v>0</v>
      </c>
      <c r="M168" s="153">
        <f>IF(J168="p2",M167+Table1[Amount inc GST],M167)</f>
        <v>0</v>
      </c>
      <c r="N168" s="152">
        <f>IF(J168="s",N167+Table1[[#This Row],[Amount inc GST]],N167)</f>
        <v>0</v>
      </c>
      <c r="O168" s="129"/>
      <c r="P168" s="128" t="e">
        <f>Table1[[#This Row],[Amount ex GST]]</f>
        <v>#N/A</v>
      </c>
      <c r="Q168" s="129"/>
      <c r="R168" s="128" t="e">
        <f>Table1[[#This Row],[Amount ex GST]]-Table1[[#This Row],[Amount1]]</f>
        <v>#N/A</v>
      </c>
    </row>
    <row r="169" spans="1:18" x14ac:dyDescent="0.2">
      <c r="A169" s="99"/>
      <c r="B169" s="102"/>
      <c r="C169" s="103"/>
      <c r="D169" s="104"/>
      <c r="E169" s="101" t="e">
        <f>LOOKUP(D169,Accounts!A:A,Accounts!B:B)</f>
        <v>#N/A</v>
      </c>
      <c r="F169" s="101" t="e">
        <f>LOOKUP(Table1[[#This Row],[Account '#]],Accounts!A:A,Accounts!D:D)</f>
        <v>#N/A</v>
      </c>
      <c r="G169" s="146"/>
      <c r="H169" s="144" t="e">
        <f>IF(Table1[[#This Row],[GST?]],Table1[[#This Row],[Amount inc GST]]-(Table1[[#This Row],[Amount inc GST]]/1.15),0)</f>
        <v>#N/A</v>
      </c>
      <c r="I169" s="146" t="e">
        <f>Table1[[#This Row],[Amount inc GST]]-Table1[[#This Row],[GST]]</f>
        <v>#N/A</v>
      </c>
      <c r="J169" s="97"/>
      <c r="K169" s="154">
        <f>IF(J169="c",K168+Table1[[#This Row],[Amount inc GST]],K168)</f>
        <v>0</v>
      </c>
      <c r="L169" s="154">
        <f>IF(J169="p1",L168+Table1[Amount inc GST],L168)</f>
        <v>0</v>
      </c>
      <c r="M169" s="154">
        <f>IF(J169="p2",M168+Table1[Amount inc GST],M168)</f>
        <v>0</v>
      </c>
      <c r="N169" s="152">
        <f>IF(J169="s",N168+Table1[[#This Row],[Amount inc GST]],N168)</f>
        <v>0</v>
      </c>
      <c r="O169" s="129"/>
      <c r="P169" s="128" t="e">
        <f>Table1[[#This Row],[Amount ex GST]]</f>
        <v>#N/A</v>
      </c>
      <c r="Q169" s="129"/>
      <c r="R169" s="128" t="e">
        <f>Table1[[#This Row],[Amount ex GST]]-Table1[[#This Row],[Amount1]]</f>
        <v>#N/A</v>
      </c>
    </row>
    <row r="170" spans="1:18" x14ac:dyDescent="0.2">
      <c r="A170" s="99"/>
      <c r="B170" s="102"/>
      <c r="C170" s="103"/>
      <c r="D170" s="104"/>
      <c r="E170" s="101" t="e">
        <f>LOOKUP(D170,Accounts!A:A,Accounts!B:B)</f>
        <v>#N/A</v>
      </c>
      <c r="F170" s="101" t="e">
        <f>LOOKUP(Table1[[#This Row],[Account '#]],Accounts!A:A,Accounts!D:D)</f>
        <v>#N/A</v>
      </c>
      <c r="G170" s="146"/>
      <c r="H170" s="144" t="e">
        <f>IF(Table1[[#This Row],[GST?]],Table1[[#This Row],[Amount inc GST]]-(Table1[[#This Row],[Amount inc GST]]/1.15),0)</f>
        <v>#N/A</v>
      </c>
      <c r="I170" s="146" t="e">
        <f>Table1[[#This Row],[Amount inc GST]]-Table1[[#This Row],[GST]]</f>
        <v>#N/A</v>
      </c>
      <c r="J170" s="97"/>
      <c r="K170" s="154">
        <f>IF(J170="c",K169+Table1[[#This Row],[Amount inc GST]],K169)</f>
        <v>0</v>
      </c>
      <c r="L170" s="154">
        <f>IF(J170="p1",L169+Table1[Amount inc GST],L169)</f>
        <v>0</v>
      </c>
      <c r="M170" s="154">
        <f>IF(J170="p2",M169+Table1[Amount inc GST],M169)</f>
        <v>0</v>
      </c>
      <c r="N170" s="152">
        <f>IF(J170="s",N169+Table1[[#This Row],[Amount inc GST]],N169)</f>
        <v>0</v>
      </c>
      <c r="O170" s="129"/>
      <c r="P170" s="128" t="e">
        <f>Table1[[#This Row],[Amount ex GST]]</f>
        <v>#N/A</v>
      </c>
      <c r="Q170" s="129"/>
      <c r="R170" s="128" t="e">
        <f>Table1[[#This Row],[Amount ex GST]]-Table1[[#This Row],[Amount1]]</f>
        <v>#N/A</v>
      </c>
    </row>
    <row r="171" spans="1:18" x14ac:dyDescent="0.2">
      <c r="A171" s="99"/>
      <c r="B171" s="102"/>
      <c r="C171" s="103"/>
      <c r="D171" s="104"/>
      <c r="E171" s="101" t="e">
        <f>LOOKUP(D171,Accounts!A:A,Accounts!B:B)</f>
        <v>#N/A</v>
      </c>
      <c r="F171" s="101" t="e">
        <f>LOOKUP(Table1[[#This Row],[Account '#]],Accounts!A:A,Accounts!D:D)</f>
        <v>#N/A</v>
      </c>
      <c r="G171" s="146"/>
      <c r="H171" s="144" t="e">
        <f>IF(Table1[[#This Row],[GST?]],Table1[[#This Row],[Amount inc GST]]-(Table1[[#This Row],[Amount inc GST]]/1.15),0)</f>
        <v>#N/A</v>
      </c>
      <c r="I171" s="146" t="e">
        <f>Table1[[#This Row],[Amount inc GST]]-Table1[[#This Row],[GST]]</f>
        <v>#N/A</v>
      </c>
      <c r="J171" s="97"/>
      <c r="K171" s="154">
        <f>IF(J171="c",K170+Table1[[#This Row],[Amount inc GST]],K170)</f>
        <v>0</v>
      </c>
      <c r="L171" s="154">
        <f>IF(J171="p1",L170+Table1[Amount inc GST],L170)</f>
        <v>0</v>
      </c>
      <c r="M171" s="154">
        <f>IF(J171="p2",M170+Table1[Amount inc GST],M170)</f>
        <v>0</v>
      </c>
      <c r="N171" s="152">
        <f>IF(J171="s",N170+Table1[[#This Row],[Amount inc GST]],N170)</f>
        <v>0</v>
      </c>
      <c r="O171" s="129"/>
      <c r="P171" s="128" t="e">
        <f>Table1[[#This Row],[Amount ex GST]]</f>
        <v>#N/A</v>
      </c>
      <c r="Q171" s="129"/>
      <c r="R171" s="128" t="e">
        <f>Table1[[#This Row],[Amount ex GST]]-Table1[[#This Row],[Amount1]]</f>
        <v>#N/A</v>
      </c>
    </row>
    <row r="172" spans="1:18" x14ac:dyDescent="0.2">
      <c r="A172" s="99"/>
      <c r="B172" s="102"/>
      <c r="C172" s="103"/>
      <c r="D172" s="104"/>
      <c r="E172" s="101" t="e">
        <f>LOOKUP(D172,Accounts!A:A,Accounts!B:B)</f>
        <v>#N/A</v>
      </c>
      <c r="F172" s="101" t="e">
        <f>LOOKUP(Table1[[#This Row],[Account '#]],Accounts!A:A,Accounts!D:D)</f>
        <v>#N/A</v>
      </c>
      <c r="G172" s="146"/>
      <c r="H172" s="144" t="e">
        <f>IF(Table1[[#This Row],[GST?]],Table1[[#This Row],[Amount inc GST]]-(Table1[[#This Row],[Amount inc GST]]/1.15),0)</f>
        <v>#N/A</v>
      </c>
      <c r="I172" s="146" t="e">
        <f>Table1[[#This Row],[Amount inc GST]]-Table1[[#This Row],[GST]]</f>
        <v>#N/A</v>
      </c>
      <c r="J172" s="97"/>
      <c r="K172" s="154">
        <f>IF(J172="c",K171+Table1[[#This Row],[Amount inc GST]],K171)</f>
        <v>0</v>
      </c>
      <c r="L172" s="154">
        <f>IF(J172="p1",L171+Table1[Amount inc GST],L171)</f>
        <v>0</v>
      </c>
      <c r="M172" s="154">
        <f>IF(J172="p2",M171+Table1[Amount inc GST],M171)</f>
        <v>0</v>
      </c>
      <c r="N172" s="152">
        <f>IF(J172="s",N171+Table1[[#This Row],[Amount inc GST]],N171)</f>
        <v>0</v>
      </c>
      <c r="O172" s="129"/>
      <c r="P172" s="128" t="e">
        <f>Table1[[#This Row],[Amount ex GST]]</f>
        <v>#N/A</v>
      </c>
      <c r="Q172" s="129"/>
      <c r="R172" s="128" t="e">
        <f>Table1[[#This Row],[Amount ex GST]]-Table1[[#This Row],[Amount1]]</f>
        <v>#N/A</v>
      </c>
    </row>
    <row r="173" spans="1:18" x14ac:dyDescent="0.2">
      <c r="A173" s="99"/>
      <c r="B173" s="102"/>
      <c r="C173" s="103"/>
      <c r="D173" s="104"/>
      <c r="E173" s="101" t="e">
        <f>LOOKUP(D173,Accounts!A:A,Accounts!B:B)</f>
        <v>#N/A</v>
      </c>
      <c r="F173" s="101" t="e">
        <f>LOOKUP(Table1[[#This Row],[Account '#]],Accounts!A:A,Accounts!D:D)</f>
        <v>#N/A</v>
      </c>
      <c r="G173" s="146"/>
      <c r="H173" s="144" t="e">
        <f>IF(Table1[[#This Row],[GST?]],Table1[[#This Row],[Amount inc GST]]-(Table1[[#This Row],[Amount inc GST]]/1.15),0)</f>
        <v>#N/A</v>
      </c>
      <c r="I173" s="146" t="e">
        <f>Table1[[#This Row],[Amount inc GST]]-Table1[[#This Row],[GST]]</f>
        <v>#N/A</v>
      </c>
      <c r="J173" s="97"/>
      <c r="K173" s="154">
        <f>IF(J173="c",K172+Table1[[#This Row],[Amount inc GST]],K172)</f>
        <v>0</v>
      </c>
      <c r="L173" s="154">
        <f>IF(J173="p1",L172+Table1[Amount inc GST],L172)</f>
        <v>0</v>
      </c>
      <c r="M173" s="154">
        <f>IF(J173="p2",M172+Table1[Amount inc GST],M172)</f>
        <v>0</v>
      </c>
      <c r="N173" s="152">
        <f>IF(J173="s",N172+Table1[[#This Row],[Amount inc GST]],N172)</f>
        <v>0</v>
      </c>
      <c r="O173" s="129"/>
      <c r="P173" s="128" t="e">
        <f>Table1[[#This Row],[Amount ex GST]]</f>
        <v>#N/A</v>
      </c>
      <c r="Q173" s="129"/>
      <c r="R173" s="128" t="e">
        <f>Table1[[#This Row],[Amount ex GST]]-Table1[[#This Row],[Amount1]]</f>
        <v>#N/A</v>
      </c>
    </row>
    <row r="174" spans="1:18" x14ac:dyDescent="0.2">
      <c r="A174" s="99"/>
      <c r="B174" s="102"/>
      <c r="C174" s="103"/>
      <c r="D174" s="104"/>
      <c r="E174" s="101" t="e">
        <f>LOOKUP(D174,Accounts!A:A,Accounts!B:B)</f>
        <v>#N/A</v>
      </c>
      <c r="F174" s="101" t="e">
        <f>LOOKUP(Table1[[#This Row],[Account '#]],Accounts!A:A,Accounts!D:D)</f>
        <v>#N/A</v>
      </c>
      <c r="G174" s="146"/>
      <c r="H174" s="144" t="e">
        <f>IF(Table1[[#This Row],[GST?]],Table1[[#This Row],[Amount inc GST]]-(Table1[[#This Row],[Amount inc GST]]/1.15),0)</f>
        <v>#N/A</v>
      </c>
      <c r="I174" s="146" t="e">
        <f>Table1[[#This Row],[Amount inc GST]]-Table1[[#This Row],[GST]]</f>
        <v>#N/A</v>
      </c>
      <c r="J174" s="97"/>
      <c r="K174" s="154">
        <f>IF(J174="c",K173+Table1[[#This Row],[Amount inc GST]],K173)</f>
        <v>0</v>
      </c>
      <c r="L174" s="154">
        <f>IF(J174="p1",L173+Table1[Amount inc GST],L173)</f>
        <v>0</v>
      </c>
      <c r="M174" s="154">
        <f>IF(J174="p2",M173+Table1[Amount inc GST],M173)</f>
        <v>0</v>
      </c>
      <c r="N174" s="152">
        <f>IF(J174="s",N173+Table1[[#This Row],[Amount inc GST]],N173)</f>
        <v>0</v>
      </c>
      <c r="O174" s="129"/>
      <c r="P174" s="128" t="e">
        <f>Table1[[#This Row],[Amount ex GST]]</f>
        <v>#N/A</v>
      </c>
      <c r="Q174" s="129"/>
      <c r="R174" s="128" t="e">
        <f>Table1[[#This Row],[Amount ex GST]]-Table1[[#This Row],[Amount1]]</f>
        <v>#N/A</v>
      </c>
    </row>
    <row r="175" spans="1:18" x14ac:dyDescent="0.2">
      <c r="A175" s="99"/>
      <c r="B175" s="102"/>
      <c r="C175" s="103"/>
      <c r="D175" s="104"/>
      <c r="E175" s="101" t="e">
        <f>LOOKUP(D175,Accounts!A:A,Accounts!B:B)</f>
        <v>#N/A</v>
      </c>
      <c r="F175" s="101" t="e">
        <f>LOOKUP(Table1[[#This Row],[Account '#]],Accounts!A:A,Accounts!D:D)</f>
        <v>#N/A</v>
      </c>
      <c r="G175" s="146"/>
      <c r="H175" s="144" t="e">
        <f>IF(Table1[[#This Row],[GST?]],Table1[[#This Row],[Amount inc GST]]-(Table1[[#This Row],[Amount inc GST]]/1.15),0)</f>
        <v>#N/A</v>
      </c>
      <c r="I175" s="146" t="e">
        <f>Table1[[#This Row],[Amount inc GST]]-Table1[[#This Row],[GST]]</f>
        <v>#N/A</v>
      </c>
      <c r="J175" s="97"/>
      <c r="K175" s="154">
        <f>IF(J175="c",K174+Table1[[#This Row],[Amount inc GST]],K174)</f>
        <v>0</v>
      </c>
      <c r="L175" s="154">
        <f>IF(J175="p1",L174+Table1[Amount inc GST],L174)</f>
        <v>0</v>
      </c>
      <c r="M175" s="154">
        <f>IF(J175="p2",M174+Table1[Amount inc GST],M174)</f>
        <v>0</v>
      </c>
      <c r="N175" s="152">
        <f>IF(J175="s",N174+Table1[[#This Row],[Amount inc GST]],N174)</f>
        <v>0</v>
      </c>
      <c r="O175" s="129"/>
      <c r="P175" s="128" t="e">
        <f>Table1[[#This Row],[Amount ex GST]]</f>
        <v>#N/A</v>
      </c>
      <c r="Q175" s="129"/>
      <c r="R175" s="128" t="e">
        <f>Table1[[#This Row],[Amount ex GST]]-Table1[[#This Row],[Amount1]]</f>
        <v>#N/A</v>
      </c>
    </row>
    <row r="176" spans="1:18" x14ac:dyDescent="0.2">
      <c r="A176" s="99"/>
      <c r="B176" s="111"/>
      <c r="C176" s="103"/>
      <c r="D176" s="104"/>
      <c r="E176" s="101" t="e">
        <f>LOOKUP(D176,Accounts!A:A,Accounts!B:B)</f>
        <v>#N/A</v>
      </c>
      <c r="F176" s="101" t="e">
        <f>LOOKUP(Table1[[#This Row],[Account '#]],Accounts!A:A,Accounts!D:D)</f>
        <v>#N/A</v>
      </c>
      <c r="G176" s="146"/>
      <c r="H176" s="144" t="e">
        <f>IF(Table1[[#This Row],[GST?]],Table1[[#This Row],[Amount inc GST]]-(Table1[[#This Row],[Amount inc GST]]/1.15),0)</f>
        <v>#N/A</v>
      </c>
      <c r="I176" s="146" t="e">
        <f>Table1[[#This Row],[Amount inc GST]]-Table1[[#This Row],[GST]]</f>
        <v>#N/A</v>
      </c>
      <c r="J176" s="97"/>
      <c r="K176" s="153">
        <f>IF(J176="c",K175+Table1[[#This Row],[Amount inc GST]],K175)</f>
        <v>0</v>
      </c>
      <c r="L176" s="153">
        <f>IF(J176="p1",L175+Table1[Amount inc GST],L175)</f>
        <v>0</v>
      </c>
      <c r="M176" s="153">
        <f>IF(J176="p2",M175+Table1[Amount inc GST],M175)</f>
        <v>0</v>
      </c>
      <c r="N176" s="152">
        <f>IF(J176="s",N175+Table1[[#This Row],[Amount inc GST]],N175)</f>
        <v>0</v>
      </c>
      <c r="O176" s="129"/>
      <c r="P176" s="128" t="e">
        <f>Table1[[#This Row],[Amount ex GST]]</f>
        <v>#N/A</v>
      </c>
      <c r="Q176" s="129"/>
      <c r="R176" s="128" t="e">
        <f>Table1[[#This Row],[Amount ex GST]]-Table1[[#This Row],[Amount1]]</f>
        <v>#N/A</v>
      </c>
    </row>
    <row r="177" spans="1:18" x14ac:dyDescent="0.2">
      <c r="A177" s="99"/>
      <c r="B177" s="102"/>
      <c r="C177" s="103"/>
      <c r="D177" s="104"/>
      <c r="E177" s="101" t="e">
        <f>LOOKUP(D177,Accounts!A:A,Accounts!B:B)</f>
        <v>#N/A</v>
      </c>
      <c r="F177" s="101" t="e">
        <f>LOOKUP(Table1[[#This Row],[Account '#]],Accounts!A:A,Accounts!D:D)</f>
        <v>#N/A</v>
      </c>
      <c r="G177" s="146"/>
      <c r="H177" s="144" t="e">
        <f>IF(Table1[[#This Row],[GST?]],Table1[[#This Row],[Amount inc GST]]-(Table1[[#This Row],[Amount inc GST]]/1.15),0)</f>
        <v>#N/A</v>
      </c>
      <c r="I177" s="146" t="e">
        <f>Table1[[#This Row],[Amount inc GST]]-Table1[[#This Row],[GST]]</f>
        <v>#N/A</v>
      </c>
      <c r="J177" s="97"/>
      <c r="K177" s="154">
        <f>IF(J177="c",K176+Table1[[#This Row],[Amount inc GST]],K176)</f>
        <v>0</v>
      </c>
      <c r="L177" s="154">
        <f>IF(J177="p1",L176+Table1[Amount inc GST],L176)</f>
        <v>0</v>
      </c>
      <c r="M177" s="154">
        <f>IF(J177="p2",M176+Table1[Amount inc GST],M176)</f>
        <v>0</v>
      </c>
      <c r="N177" s="152">
        <f>IF(J177="s",N176+Table1[[#This Row],[Amount inc GST]],N176)</f>
        <v>0</v>
      </c>
      <c r="O177" s="129"/>
      <c r="P177" s="128" t="e">
        <f>Table1[[#This Row],[Amount ex GST]]</f>
        <v>#N/A</v>
      </c>
      <c r="Q177" s="129"/>
      <c r="R177" s="128" t="e">
        <f>Table1[[#This Row],[Amount ex GST]]-Table1[[#This Row],[Amount1]]</f>
        <v>#N/A</v>
      </c>
    </row>
    <row r="178" spans="1:18" x14ac:dyDescent="0.2">
      <c r="A178" s="99"/>
      <c r="B178" s="102"/>
      <c r="C178" s="103"/>
      <c r="D178" s="104"/>
      <c r="E178" s="101" t="e">
        <f>LOOKUP(D178,Accounts!A:A,Accounts!B:B)</f>
        <v>#N/A</v>
      </c>
      <c r="F178" s="101" t="e">
        <f>LOOKUP(Table1[[#This Row],[Account '#]],Accounts!A:A,Accounts!D:D)</f>
        <v>#N/A</v>
      </c>
      <c r="G178" s="146"/>
      <c r="H178" s="144" t="e">
        <f>IF(Table1[[#This Row],[GST?]],Table1[[#This Row],[Amount inc GST]]-(Table1[[#This Row],[Amount inc GST]]/1.15),0)</f>
        <v>#N/A</v>
      </c>
      <c r="I178" s="146" t="e">
        <f>Table1[[#This Row],[Amount inc GST]]-Table1[[#This Row],[GST]]</f>
        <v>#N/A</v>
      </c>
      <c r="J178" s="97"/>
      <c r="K178" s="154">
        <f>IF(J178="c",K177+Table1[[#This Row],[Amount inc GST]],K177)</f>
        <v>0</v>
      </c>
      <c r="L178" s="154">
        <f>IF(J178="p1",L177+Table1[Amount inc GST],L177)</f>
        <v>0</v>
      </c>
      <c r="M178" s="154">
        <f>IF(J178="p2",M177+Table1[Amount inc GST],M177)</f>
        <v>0</v>
      </c>
      <c r="N178" s="152">
        <f>IF(J178="s",N177+Table1[[#This Row],[Amount inc GST]],N177)</f>
        <v>0</v>
      </c>
      <c r="O178" s="129"/>
      <c r="P178" s="128" t="e">
        <f>Table1[[#This Row],[Amount ex GST]]</f>
        <v>#N/A</v>
      </c>
      <c r="Q178" s="129"/>
      <c r="R178" s="128" t="e">
        <f>Table1[[#This Row],[Amount ex GST]]-Table1[[#This Row],[Amount1]]</f>
        <v>#N/A</v>
      </c>
    </row>
    <row r="179" spans="1:18" x14ac:dyDescent="0.2">
      <c r="A179" s="99"/>
      <c r="B179" s="102"/>
      <c r="C179" s="103"/>
      <c r="D179" s="104"/>
      <c r="E179" s="101" t="e">
        <f>LOOKUP(D179,Accounts!A:A,Accounts!B:B)</f>
        <v>#N/A</v>
      </c>
      <c r="F179" s="101" t="e">
        <f>LOOKUP(Table1[[#This Row],[Account '#]],Accounts!A:A,Accounts!D:D)</f>
        <v>#N/A</v>
      </c>
      <c r="G179" s="146"/>
      <c r="H179" s="144" t="e">
        <f>IF(Table1[[#This Row],[GST?]],Table1[[#This Row],[Amount inc GST]]-(Table1[[#This Row],[Amount inc GST]]/1.15),0)</f>
        <v>#N/A</v>
      </c>
      <c r="I179" s="146" t="e">
        <f>Table1[[#This Row],[Amount inc GST]]-Table1[[#This Row],[GST]]</f>
        <v>#N/A</v>
      </c>
      <c r="J179" s="97"/>
      <c r="K179" s="154">
        <f>IF(J179="c",K178+Table1[[#This Row],[Amount inc GST]],K178)</f>
        <v>0</v>
      </c>
      <c r="L179" s="154">
        <f>IF(J179="p1",L178+Table1[Amount inc GST],L178)</f>
        <v>0</v>
      </c>
      <c r="M179" s="154">
        <f>IF(J179="p2",M178+Table1[Amount inc GST],M178)</f>
        <v>0</v>
      </c>
      <c r="N179" s="152">
        <f>IF(J179="s",N178+Table1[[#This Row],[Amount inc GST]],N178)</f>
        <v>0</v>
      </c>
      <c r="O179" s="129"/>
      <c r="P179" s="128" t="e">
        <f>Table1[[#This Row],[Amount ex GST]]</f>
        <v>#N/A</v>
      </c>
      <c r="Q179" s="129"/>
      <c r="R179" s="128" t="e">
        <f>Table1[[#This Row],[Amount ex GST]]-Table1[[#This Row],[Amount1]]</f>
        <v>#N/A</v>
      </c>
    </row>
    <row r="180" spans="1:18" x14ac:dyDescent="0.2">
      <c r="A180" s="99"/>
      <c r="B180" s="102"/>
      <c r="C180" s="103"/>
      <c r="D180" s="104"/>
      <c r="E180" s="101" t="e">
        <f>LOOKUP(D180,Accounts!A:A,Accounts!B:B)</f>
        <v>#N/A</v>
      </c>
      <c r="F180" s="101" t="e">
        <f>LOOKUP(Table1[[#This Row],[Account '#]],Accounts!A:A,Accounts!D:D)</f>
        <v>#N/A</v>
      </c>
      <c r="G180" s="146"/>
      <c r="H180" s="144" t="e">
        <f>IF(Table1[[#This Row],[GST?]],Table1[[#This Row],[Amount inc GST]]-(Table1[[#This Row],[Amount inc GST]]/1.15),0)</f>
        <v>#N/A</v>
      </c>
      <c r="I180" s="146" t="e">
        <f>Table1[[#This Row],[Amount inc GST]]-Table1[[#This Row],[GST]]</f>
        <v>#N/A</v>
      </c>
      <c r="J180" s="97"/>
      <c r="K180" s="154">
        <f>IF(J180="c",K179+Table1[[#This Row],[Amount inc GST]],K179)</f>
        <v>0</v>
      </c>
      <c r="L180" s="154">
        <f>IF(J180="p1",L179+Table1[Amount inc GST],L179)</f>
        <v>0</v>
      </c>
      <c r="M180" s="154">
        <f>IF(J180="p2",M179+Table1[Amount inc GST],M179)</f>
        <v>0</v>
      </c>
      <c r="N180" s="152">
        <f>IF(J180="s",N179+Table1[[#This Row],[Amount inc GST]],N179)</f>
        <v>0</v>
      </c>
      <c r="O180" s="129"/>
      <c r="P180" s="128" t="e">
        <f>Table1[[#This Row],[Amount ex GST]]</f>
        <v>#N/A</v>
      </c>
      <c r="Q180" s="129"/>
      <c r="R180" s="128" t="e">
        <f>Table1[[#This Row],[Amount ex GST]]-Table1[[#This Row],[Amount1]]</f>
        <v>#N/A</v>
      </c>
    </row>
    <row r="181" spans="1:18" x14ac:dyDescent="0.2">
      <c r="A181" s="99"/>
      <c r="B181" s="102"/>
      <c r="C181" s="103"/>
      <c r="D181" s="104"/>
      <c r="E181" s="101" t="e">
        <f>LOOKUP(D181,Accounts!A:A,Accounts!B:B)</f>
        <v>#N/A</v>
      </c>
      <c r="F181" s="101" t="e">
        <f>LOOKUP(Table1[[#This Row],[Account '#]],Accounts!A:A,Accounts!D:D)</f>
        <v>#N/A</v>
      </c>
      <c r="G181" s="146"/>
      <c r="H181" s="144" t="e">
        <f>IF(Table1[[#This Row],[GST?]],Table1[[#This Row],[Amount inc GST]]-(Table1[[#This Row],[Amount inc GST]]/1.15),0)</f>
        <v>#N/A</v>
      </c>
      <c r="I181" s="146" t="e">
        <f>Table1[[#This Row],[Amount inc GST]]-Table1[[#This Row],[GST]]</f>
        <v>#N/A</v>
      </c>
      <c r="J181" s="97"/>
      <c r="K181" s="153">
        <f>IF(J181="c",K180+Table1[[#This Row],[Amount inc GST]],K180)</f>
        <v>0</v>
      </c>
      <c r="L181" s="153">
        <f>IF(J181="p1",L180+Table1[Amount inc GST],L180)</f>
        <v>0</v>
      </c>
      <c r="M181" s="153">
        <f>IF(J181="p2",M180+Table1[Amount inc GST],M180)</f>
        <v>0</v>
      </c>
      <c r="N181" s="152">
        <f>IF(J181="s",N180+Table1[[#This Row],[Amount inc GST]],N180)</f>
        <v>0</v>
      </c>
      <c r="O181" s="129"/>
      <c r="P181" s="128" t="e">
        <f>Table1[[#This Row],[Amount ex GST]]</f>
        <v>#N/A</v>
      </c>
      <c r="Q181" s="129"/>
      <c r="R181" s="128" t="e">
        <f>Table1[[#This Row],[Amount ex GST]]-Table1[[#This Row],[Amount1]]</f>
        <v>#N/A</v>
      </c>
    </row>
    <row r="182" spans="1:18" x14ac:dyDescent="0.2">
      <c r="A182" s="99"/>
      <c r="B182" s="102"/>
      <c r="C182" s="103"/>
      <c r="D182" s="104"/>
      <c r="E182" s="101" t="e">
        <f>LOOKUP(D182,Accounts!A:A,Accounts!B:B)</f>
        <v>#N/A</v>
      </c>
      <c r="F182" s="101" t="e">
        <f>LOOKUP(Table1[[#This Row],[Account '#]],Accounts!A:A,Accounts!D:D)</f>
        <v>#N/A</v>
      </c>
      <c r="G182" s="146"/>
      <c r="H182" s="144" t="e">
        <f>IF(Table1[[#This Row],[GST?]],Table1[[#This Row],[Amount inc GST]]-(Table1[[#This Row],[Amount inc GST]]/1.15),0)</f>
        <v>#N/A</v>
      </c>
      <c r="I182" s="146" t="e">
        <f>Table1[[#This Row],[Amount inc GST]]-Table1[[#This Row],[GST]]</f>
        <v>#N/A</v>
      </c>
      <c r="J182" s="97"/>
      <c r="K182" s="154">
        <f>IF(J182="c",K181+Table1[[#This Row],[Amount inc GST]],K181)</f>
        <v>0</v>
      </c>
      <c r="L182" s="154">
        <f>IF(J182="p1",L181+Table1[Amount inc GST],L181)</f>
        <v>0</v>
      </c>
      <c r="M182" s="154">
        <f>IF(J182="p2",M181+Table1[Amount inc GST],M181)</f>
        <v>0</v>
      </c>
      <c r="N182" s="152">
        <f>IF(J182="s",N181+Table1[[#This Row],[Amount inc GST]],N181)</f>
        <v>0</v>
      </c>
      <c r="O182" s="129"/>
      <c r="P182" s="128" t="e">
        <f>Table1[[#This Row],[Amount ex GST]]</f>
        <v>#N/A</v>
      </c>
      <c r="Q182" s="129"/>
      <c r="R182" s="128" t="e">
        <f>Table1[[#This Row],[Amount ex GST]]-Table1[[#This Row],[Amount1]]</f>
        <v>#N/A</v>
      </c>
    </row>
    <row r="183" spans="1:18" x14ac:dyDescent="0.2">
      <c r="A183" s="99"/>
      <c r="B183" s="111"/>
      <c r="C183" s="103"/>
      <c r="D183" s="104"/>
      <c r="E183" s="101" t="e">
        <f>LOOKUP(D183,Accounts!A:A,Accounts!B:B)</f>
        <v>#N/A</v>
      </c>
      <c r="F183" s="101" t="e">
        <f>LOOKUP(Table1[[#This Row],[Account '#]],Accounts!A:A,Accounts!D:D)</f>
        <v>#N/A</v>
      </c>
      <c r="G183" s="146"/>
      <c r="H183" s="144" t="e">
        <f>IF(Table1[[#This Row],[GST?]],Table1[[#This Row],[Amount inc GST]]-(Table1[[#This Row],[Amount inc GST]]/1.15),0)</f>
        <v>#N/A</v>
      </c>
      <c r="I183" s="146" t="e">
        <f>Table1[[#This Row],[Amount inc GST]]-Table1[[#This Row],[GST]]</f>
        <v>#N/A</v>
      </c>
      <c r="J183" s="97"/>
      <c r="K183" s="153">
        <f>IF(J183="c",K182+Table1[[#This Row],[Amount inc GST]],K182)</f>
        <v>0</v>
      </c>
      <c r="L183" s="153">
        <f>IF(J183="p1",L182+Table1[Amount inc GST],L182)</f>
        <v>0</v>
      </c>
      <c r="M183" s="153">
        <f>IF(J183="p2",M182+Table1[Amount inc GST],M182)</f>
        <v>0</v>
      </c>
      <c r="N183" s="152">
        <f>IF(J183="s",N182+Table1[[#This Row],[Amount inc GST]],N182)</f>
        <v>0</v>
      </c>
      <c r="O183" s="129"/>
      <c r="P183" s="128" t="e">
        <f>Table1[[#This Row],[Amount ex GST]]</f>
        <v>#N/A</v>
      </c>
      <c r="Q183" s="129"/>
      <c r="R183" s="128" t="e">
        <f>Table1[[#This Row],[Amount ex GST]]-Table1[[#This Row],[Amount1]]</f>
        <v>#N/A</v>
      </c>
    </row>
    <row r="184" spans="1:18" x14ac:dyDescent="0.2">
      <c r="A184" s="99"/>
      <c r="B184" s="111"/>
      <c r="C184" s="103"/>
      <c r="D184" s="104"/>
      <c r="E184" s="101" t="e">
        <f>LOOKUP(D184,Accounts!A:A,Accounts!B:B)</f>
        <v>#N/A</v>
      </c>
      <c r="F184" s="101" t="e">
        <f>LOOKUP(Table1[[#This Row],[Account '#]],Accounts!A:A,Accounts!D:D)</f>
        <v>#N/A</v>
      </c>
      <c r="G184" s="146"/>
      <c r="H184" s="144" t="e">
        <f>IF(Table1[[#This Row],[GST?]],Table1[[#This Row],[Amount inc GST]]-(Table1[[#This Row],[Amount inc GST]]/1.15),0)</f>
        <v>#N/A</v>
      </c>
      <c r="I184" s="146" t="e">
        <f>Table1[[#This Row],[Amount inc GST]]-Table1[[#This Row],[GST]]</f>
        <v>#N/A</v>
      </c>
      <c r="J184" s="97"/>
      <c r="K184" s="153">
        <f>IF(J184="c",K183+Table1[[#This Row],[Amount inc GST]],K183)</f>
        <v>0</v>
      </c>
      <c r="L184" s="153">
        <f>IF(J184="p1",L183+Table1[Amount inc GST],L183)</f>
        <v>0</v>
      </c>
      <c r="M184" s="153">
        <f>IF(J184="p2",M183+Table1[Amount inc GST],M183)</f>
        <v>0</v>
      </c>
      <c r="N184" s="152">
        <f>IF(J184="s",N183+Table1[[#This Row],[Amount inc GST]],N183)</f>
        <v>0</v>
      </c>
      <c r="O184" s="129"/>
      <c r="P184" s="128" t="e">
        <f>Table1[[#This Row],[Amount ex GST]]</f>
        <v>#N/A</v>
      </c>
      <c r="Q184" s="129"/>
      <c r="R184" s="128" t="e">
        <f>Table1[[#This Row],[Amount ex GST]]-Table1[[#This Row],[Amount1]]</f>
        <v>#N/A</v>
      </c>
    </row>
    <row r="185" spans="1:18" x14ac:dyDescent="0.2">
      <c r="A185" s="99"/>
      <c r="B185" s="111"/>
      <c r="C185" s="94"/>
      <c r="D185" s="95"/>
      <c r="E185" s="101" t="e">
        <f>LOOKUP(D185,Accounts!A:A,Accounts!B:B)</f>
        <v>#N/A</v>
      </c>
      <c r="F185" s="101" t="e">
        <f>LOOKUP(Table1[[#This Row],[Account '#]],Accounts!A:A,Accounts!D:D)</f>
        <v>#N/A</v>
      </c>
      <c r="G185" s="146"/>
      <c r="H185" s="144" t="e">
        <f>IF(Table1[[#This Row],[GST?]],Table1[[#This Row],[Amount inc GST]]-(Table1[[#This Row],[Amount inc GST]]/1.15),0)</f>
        <v>#N/A</v>
      </c>
      <c r="I185" s="146" t="e">
        <f>Table1[[#This Row],[Amount inc GST]]-Table1[[#This Row],[GST]]</f>
        <v>#N/A</v>
      </c>
      <c r="J185" s="97"/>
      <c r="K185" s="153">
        <f>IF(J185="c",K184+Table1[[#This Row],[Amount inc GST]],K184)</f>
        <v>0</v>
      </c>
      <c r="L185" s="153">
        <f>IF(J185="p1",L184+Table1[Amount inc GST],L184)</f>
        <v>0</v>
      </c>
      <c r="M185" s="153">
        <f>IF(J185="p2",M184+Table1[Amount inc GST],M184)</f>
        <v>0</v>
      </c>
      <c r="N185" s="152">
        <f>IF(J185="s",N184+Table1[[#This Row],[Amount inc GST]],N184)</f>
        <v>0</v>
      </c>
      <c r="O185" s="129"/>
      <c r="P185" s="128" t="e">
        <f>Table1[[#This Row],[Amount ex GST]]</f>
        <v>#N/A</v>
      </c>
      <c r="Q185" s="129"/>
      <c r="R185" s="128" t="e">
        <f>Table1[[#This Row],[Amount ex GST]]-Table1[[#This Row],[Amount1]]</f>
        <v>#N/A</v>
      </c>
    </row>
    <row r="186" spans="1:18" x14ac:dyDescent="0.2">
      <c r="A186" s="99"/>
      <c r="B186" s="102"/>
      <c r="C186" s="103"/>
      <c r="D186" s="104"/>
      <c r="E186" s="101" t="e">
        <f>LOOKUP(D186,Accounts!A:A,Accounts!B:B)</f>
        <v>#N/A</v>
      </c>
      <c r="F186" s="101" t="e">
        <f>LOOKUP(Table1[[#This Row],[Account '#]],Accounts!A:A,Accounts!D:D)</f>
        <v>#N/A</v>
      </c>
      <c r="G186" s="146"/>
      <c r="H186" s="144" t="e">
        <f>IF(Table1[[#This Row],[GST?]],Table1[[#This Row],[Amount inc GST]]-(Table1[[#This Row],[Amount inc GST]]/1.15),0)</f>
        <v>#N/A</v>
      </c>
      <c r="I186" s="146" t="e">
        <f>Table1[[#This Row],[Amount inc GST]]-Table1[[#This Row],[GST]]</f>
        <v>#N/A</v>
      </c>
      <c r="J186" s="97"/>
      <c r="K186" s="154">
        <f>IF(J186="c",K185+Table1[[#This Row],[Amount inc GST]],K185)</f>
        <v>0</v>
      </c>
      <c r="L186" s="154">
        <f>IF(J186="p1",L185+Table1[Amount inc GST],L185)</f>
        <v>0</v>
      </c>
      <c r="M186" s="154">
        <f>IF(J186="p2",M185+Table1[Amount inc GST],M185)</f>
        <v>0</v>
      </c>
      <c r="N186" s="152">
        <f>IF(J186="s",N185+Table1[[#This Row],[Amount inc GST]],N185)</f>
        <v>0</v>
      </c>
      <c r="O186" s="129"/>
      <c r="P186" s="128" t="e">
        <f>Table1[[#This Row],[Amount ex GST]]</f>
        <v>#N/A</v>
      </c>
      <c r="Q186" s="129"/>
      <c r="R186" s="128" t="e">
        <f>Table1[[#This Row],[Amount ex GST]]-Table1[[#This Row],[Amount1]]</f>
        <v>#N/A</v>
      </c>
    </row>
    <row r="187" spans="1:18" x14ac:dyDescent="0.2">
      <c r="A187" s="99"/>
      <c r="B187" s="102"/>
      <c r="C187" s="103"/>
      <c r="D187" s="104"/>
      <c r="E187" s="101" t="e">
        <f>LOOKUP(D187,Accounts!A:A,Accounts!B:B)</f>
        <v>#N/A</v>
      </c>
      <c r="F187" s="101" t="e">
        <f>LOOKUP(Table1[[#This Row],[Account '#]],Accounts!A:A,Accounts!D:D)</f>
        <v>#N/A</v>
      </c>
      <c r="G187" s="146"/>
      <c r="H187" s="144" t="e">
        <f>IF(Table1[[#This Row],[GST?]],Table1[[#This Row],[Amount inc GST]]-(Table1[[#This Row],[Amount inc GST]]/1.15),0)</f>
        <v>#N/A</v>
      </c>
      <c r="I187" s="146" t="e">
        <f>Table1[[#This Row],[Amount inc GST]]-Table1[[#This Row],[GST]]</f>
        <v>#N/A</v>
      </c>
      <c r="J187" s="97"/>
      <c r="K187" s="154">
        <f>IF(J187="c",K186+Table1[[#This Row],[Amount inc GST]],K186)</f>
        <v>0</v>
      </c>
      <c r="L187" s="154">
        <f>IF(J187="p1",L186+Table1[Amount inc GST],L186)</f>
        <v>0</v>
      </c>
      <c r="M187" s="154">
        <f>IF(J187="p2",M186+Table1[Amount inc GST],M186)</f>
        <v>0</v>
      </c>
      <c r="N187" s="152">
        <f>IF(J187="s",N186+Table1[[#This Row],[Amount inc GST]],N186)</f>
        <v>0</v>
      </c>
      <c r="O187" s="129"/>
      <c r="P187" s="128" t="e">
        <f>Table1[[#This Row],[Amount ex GST]]</f>
        <v>#N/A</v>
      </c>
      <c r="Q187" s="129"/>
      <c r="R187" s="128" t="e">
        <f>Table1[[#This Row],[Amount ex GST]]-Table1[[#This Row],[Amount1]]</f>
        <v>#N/A</v>
      </c>
    </row>
    <row r="188" spans="1:18" x14ac:dyDescent="0.2">
      <c r="A188" s="99"/>
      <c r="B188" s="102"/>
      <c r="C188" s="103"/>
      <c r="D188" s="104"/>
      <c r="E188" s="101" t="e">
        <f>LOOKUP(D188,Accounts!A:A,Accounts!B:B)</f>
        <v>#N/A</v>
      </c>
      <c r="F188" s="101" t="e">
        <f>LOOKUP(Table1[[#This Row],[Account '#]],Accounts!A:A,Accounts!D:D)</f>
        <v>#N/A</v>
      </c>
      <c r="G188" s="146"/>
      <c r="H188" s="144" t="e">
        <f>IF(Table1[[#This Row],[GST?]],Table1[[#This Row],[Amount inc GST]]-(Table1[[#This Row],[Amount inc GST]]/1.15),0)</f>
        <v>#N/A</v>
      </c>
      <c r="I188" s="146" t="e">
        <f>Table1[[#This Row],[Amount inc GST]]-Table1[[#This Row],[GST]]</f>
        <v>#N/A</v>
      </c>
      <c r="J188" s="97"/>
      <c r="K188" s="154">
        <f>IF(J188="c",K187+Table1[[#This Row],[Amount inc GST]],K187)</f>
        <v>0</v>
      </c>
      <c r="L188" s="154">
        <f>IF(J188="p1",L187+Table1[Amount inc GST],L187)</f>
        <v>0</v>
      </c>
      <c r="M188" s="154">
        <f>IF(J188="p2",M187+Table1[Amount inc GST],M187)</f>
        <v>0</v>
      </c>
      <c r="N188" s="152">
        <f>IF(J188="s",N187+Table1[[#This Row],[Amount inc GST]],N187)</f>
        <v>0</v>
      </c>
      <c r="O188" s="129"/>
      <c r="P188" s="128" t="e">
        <f>Table1[[#This Row],[Amount ex GST]]</f>
        <v>#N/A</v>
      </c>
      <c r="Q188" s="129"/>
      <c r="R188" s="128" t="e">
        <f>Table1[[#This Row],[Amount ex GST]]-Table1[[#This Row],[Amount1]]</f>
        <v>#N/A</v>
      </c>
    </row>
    <row r="189" spans="1:18" x14ac:dyDescent="0.2">
      <c r="A189" s="99"/>
      <c r="B189" s="102"/>
      <c r="C189" s="103"/>
      <c r="D189" s="104"/>
      <c r="E189" s="101" t="e">
        <f>LOOKUP(D189,Accounts!A:A,Accounts!B:B)</f>
        <v>#N/A</v>
      </c>
      <c r="F189" s="101" t="e">
        <f>LOOKUP(Table1[[#This Row],[Account '#]],Accounts!A:A,Accounts!D:D)</f>
        <v>#N/A</v>
      </c>
      <c r="G189" s="146"/>
      <c r="H189" s="144" t="e">
        <f>IF(Table1[[#This Row],[GST?]],Table1[[#This Row],[Amount inc GST]]-(Table1[[#This Row],[Amount inc GST]]/1.15),0)</f>
        <v>#N/A</v>
      </c>
      <c r="I189" s="146" t="e">
        <f>Table1[[#This Row],[Amount inc GST]]-Table1[[#This Row],[GST]]</f>
        <v>#N/A</v>
      </c>
      <c r="J189" s="97"/>
      <c r="K189" s="154">
        <f>IF(J189="c",K188+Table1[[#This Row],[Amount inc GST]],K188)</f>
        <v>0</v>
      </c>
      <c r="L189" s="154">
        <f>IF(J189="p1",L188+Table1[Amount inc GST],L188)</f>
        <v>0</v>
      </c>
      <c r="M189" s="154">
        <f>IF(J189="p2",M188+Table1[Amount inc GST],M188)</f>
        <v>0</v>
      </c>
      <c r="N189" s="152">
        <f>IF(J189="s",N188+Table1[[#This Row],[Amount inc GST]],N188)</f>
        <v>0</v>
      </c>
      <c r="O189" s="129"/>
      <c r="P189" s="128" t="e">
        <f>Table1[[#This Row],[Amount ex GST]]</f>
        <v>#N/A</v>
      </c>
      <c r="Q189" s="129"/>
      <c r="R189" s="128" t="e">
        <f>Table1[[#This Row],[Amount ex GST]]-Table1[[#This Row],[Amount1]]</f>
        <v>#N/A</v>
      </c>
    </row>
    <row r="190" spans="1:18" x14ac:dyDescent="0.2">
      <c r="A190" s="99"/>
      <c r="B190" s="102"/>
      <c r="C190" s="103"/>
      <c r="D190" s="104"/>
      <c r="E190" s="101" t="e">
        <f>LOOKUP(D190,Accounts!A:A,Accounts!B:B)</f>
        <v>#N/A</v>
      </c>
      <c r="F190" s="101" t="e">
        <f>LOOKUP(Table1[[#This Row],[Account '#]],Accounts!A:A,Accounts!D:D)</f>
        <v>#N/A</v>
      </c>
      <c r="G190" s="146"/>
      <c r="H190" s="144" t="e">
        <f>IF(Table1[[#This Row],[GST?]],Table1[[#This Row],[Amount inc GST]]-(Table1[[#This Row],[Amount inc GST]]/1.15),0)</f>
        <v>#N/A</v>
      </c>
      <c r="I190" s="146" t="e">
        <f>Table1[[#This Row],[Amount inc GST]]-Table1[[#This Row],[GST]]</f>
        <v>#N/A</v>
      </c>
      <c r="J190" s="97"/>
      <c r="K190" s="154">
        <f>IF(J190="c",K189+Table1[[#This Row],[Amount inc GST]],K189)</f>
        <v>0</v>
      </c>
      <c r="L190" s="154">
        <f>IF(J190="p1",L189+Table1[Amount inc GST],L189)</f>
        <v>0</v>
      </c>
      <c r="M190" s="154">
        <f>IF(J190="p2",M189+Table1[Amount inc GST],M189)</f>
        <v>0</v>
      </c>
      <c r="N190" s="152">
        <f>IF(J190="s",N189+Table1[[#This Row],[Amount inc GST]],N189)</f>
        <v>0</v>
      </c>
      <c r="O190" s="129"/>
      <c r="P190" s="128" t="e">
        <f>Table1[[#This Row],[Amount ex GST]]</f>
        <v>#N/A</v>
      </c>
      <c r="Q190" s="129"/>
      <c r="R190" s="128" t="e">
        <f>Table1[[#This Row],[Amount ex GST]]-Table1[[#This Row],[Amount1]]</f>
        <v>#N/A</v>
      </c>
    </row>
    <row r="191" spans="1:18" x14ac:dyDescent="0.2">
      <c r="A191" s="99"/>
      <c r="B191" s="102"/>
      <c r="C191" s="103"/>
      <c r="D191" s="104"/>
      <c r="E191" s="101" t="e">
        <f>LOOKUP(D191,Accounts!A:A,Accounts!B:B)</f>
        <v>#N/A</v>
      </c>
      <c r="F191" s="101" t="e">
        <f>LOOKUP(Table1[[#This Row],[Account '#]],Accounts!A:A,Accounts!D:D)</f>
        <v>#N/A</v>
      </c>
      <c r="G191" s="146"/>
      <c r="H191" s="144" t="e">
        <f>IF(Table1[[#This Row],[GST?]],Table1[[#This Row],[Amount inc GST]]-(Table1[[#This Row],[Amount inc GST]]/1.15),0)</f>
        <v>#N/A</v>
      </c>
      <c r="I191" s="146" t="e">
        <f>Table1[[#This Row],[Amount inc GST]]-Table1[[#This Row],[GST]]</f>
        <v>#N/A</v>
      </c>
      <c r="J191" s="97"/>
      <c r="K191" s="154">
        <f>IF(J191="c",K190+Table1[[#This Row],[Amount inc GST]],K190)</f>
        <v>0</v>
      </c>
      <c r="L191" s="154">
        <f>IF(J191="p1",L190+Table1[Amount inc GST],L190)</f>
        <v>0</v>
      </c>
      <c r="M191" s="154">
        <f>IF(J191="p2",M190+Table1[Amount inc GST],M190)</f>
        <v>0</v>
      </c>
      <c r="N191" s="152">
        <f>IF(J191="s",N190+Table1[[#This Row],[Amount inc GST]],N190)</f>
        <v>0</v>
      </c>
      <c r="O191" s="129"/>
      <c r="P191" s="128" t="e">
        <f>Table1[[#This Row],[Amount ex GST]]</f>
        <v>#N/A</v>
      </c>
      <c r="Q191" s="129"/>
      <c r="R191" s="128" t="e">
        <f>Table1[[#This Row],[Amount ex GST]]-Table1[[#This Row],[Amount1]]</f>
        <v>#N/A</v>
      </c>
    </row>
    <row r="192" spans="1:18" x14ac:dyDescent="0.2">
      <c r="A192" s="99"/>
      <c r="B192" s="102"/>
      <c r="C192" s="103"/>
      <c r="D192" s="104"/>
      <c r="E192" s="101" t="e">
        <f>LOOKUP(D192,Accounts!A:A,Accounts!B:B)</f>
        <v>#N/A</v>
      </c>
      <c r="F192" s="101" t="e">
        <f>LOOKUP(Table1[[#This Row],[Account '#]],Accounts!A:A,Accounts!D:D)</f>
        <v>#N/A</v>
      </c>
      <c r="G192" s="146"/>
      <c r="H192" s="144" t="e">
        <f>IF(Table1[[#This Row],[GST?]],Table1[[#This Row],[Amount inc GST]]-(Table1[[#This Row],[Amount inc GST]]/1.15),0)</f>
        <v>#N/A</v>
      </c>
      <c r="I192" s="146" t="e">
        <f>Table1[[#This Row],[Amount inc GST]]-Table1[[#This Row],[GST]]</f>
        <v>#N/A</v>
      </c>
      <c r="J192" s="97"/>
      <c r="K192" s="154">
        <f>IF(J192="c",K191+Table1[[#This Row],[Amount inc GST]],K191)</f>
        <v>0</v>
      </c>
      <c r="L192" s="154">
        <f>IF(J192="p1",L191+Table1[Amount inc GST],L191)</f>
        <v>0</v>
      </c>
      <c r="M192" s="154">
        <f>IF(J192="p2",M191+Table1[Amount inc GST],M191)</f>
        <v>0</v>
      </c>
      <c r="N192" s="152">
        <f>IF(J192="s",N191+Table1[[#This Row],[Amount inc GST]],N191)</f>
        <v>0</v>
      </c>
      <c r="O192" s="129"/>
      <c r="P192" s="128" t="e">
        <f>Table1[[#This Row],[Amount ex GST]]</f>
        <v>#N/A</v>
      </c>
      <c r="Q192" s="129"/>
      <c r="R192" s="128" t="e">
        <f>Table1[[#This Row],[Amount ex GST]]-Table1[[#This Row],[Amount1]]</f>
        <v>#N/A</v>
      </c>
    </row>
    <row r="193" spans="1:18" x14ac:dyDescent="0.2">
      <c r="A193" s="99"/>
      <c r="B193" s="102"/>
      <c r="C193" s="103"/>
      <c r="D193" s="104"/>
      <c r="E193" s="101" t="e">
        <f>LOOKUP(D193,Accounts!A:A,Accounts!B:B)</f>
        <v>#N/A</v>
      </c>
      <c r="F193" s="101" t="e">
        <f>LOOKUP(Table1[[#This Row],[Account '#]],Accounts!A:A,Accounts!D:D)</f>
        <v>#N/A</v>
      </c>
      <c r="G193" s="146"/>
      <c r="H193" s="144" t="e">
        <f>IF(Table1[[#This Row],[GST?]],Table1[[#This Row],[Amount inc GST]]-(Table1[[#This Row],[Amount inc GST]]/1.15),0)</f>
        <v>#N/A</v>
      </c>
      <c r="I193" s="146" t="e">
        <f>Table1[[#This Row],[Amount inc GST]]-Table1[[#This Row],[GST]]</f>
        <v>#N/A</v>
      </c>
      <c r="J193" s="97"/>
      <c r="K193" s="154">
        <f>IF(J193="c",K192+Table1[[#This Row],[Amount inc GST]],K192)</f>
        <v>0</v>
      </c>
      <c r="L193" s="154">
        <f>IF(J193="p1",L192+Table1[Amount inc GST],L192)</f>
        <v>0</v>
      </c>
      <c r="M193" s="154">
        <f>IF(J193="p2",M192+Table1[Amount inc GST],M192)</f>
        <v>0</v>
      </c>
      <c r="N193" s="152">
        <f>IF(J193="s",N192+Table1[[#This Row],[Amount inc GST]],N192)</f>
        <v>0</v>
      </c>
      <c r="O193" s="129"/>
      <c r="P193" s="128" t="e">
        <f>Table1[[#This Row],[Amount ex GST]]</f>
        <v>#N/A</v>
      </c>
      <c r="Q193" s="129"/>
      <c r="R193" s="128" t="e">
        <f>Table1[[#This Row],[Amount ex GST]]-Table1[[#This Row],[Amount1]]</f>
        <v>#N/A</v>
      </c>
    </row>
    <row r="194" spans="1:18" x14ac:dyDescent="0.2">
      <c r="A194" s="99"/>
      <c r="B194" s="102"/>
      <c r="C194" s="103"/>
      <c r="D194" s="104"/>
      <c r="E194" s="101" t="e">
        <f>LOOKUP(D194,Accounts!A:A,Accounts!B:B)</f>
        <v>#N/A</v>
      </c>
      <c r="F194" s="101" t="e">
        <f>LOOKUP(Table1[[#This Row],[Account '#]],Accounts!A:A,Accounts!D:D)</f>
        <v>#N/A</v>
      </c>
      <c r="G194" s="146"/>
      <c r="H194" s="144" t="e">
        <f>IF(Table1[[#This Row],[GST?]],Table1[[#This Row],[Amount inc GST]]-(Table1[[#This Row],[Amount inc GST]]/1.15),0)</f>
        <v>#N/A</v>
      </c>
      <c r="I194" s="146" t="e">
        <f>Table1[[#This Row],[Amount inc GST]]-Table1[[#This Row],[GST]]</f>
        <v>#N/A</v>
      </c>
      <c r="J194" s="97"/>
      <c r="K194" s="154">
        <f>IF(J194="c",K193+Table1[[#This Row],[Amount inc GST]],K193)</f>
        <v>0</v>
      </c>
      <c r="L194" s="154">
        <f>IF(J194="p1",L193+Table1[Amount inc GST],L193)</f>
        <v>0</v>
      </c>
      <c r="M194" s="154">
        <f>IF(J194="p2",M193+Table1[Amount inc GST],M193)</f>
        <v>0</v>
      </c>
      <c r="N194" s="152">
        <f>IF(J194="s",N193+Table1[[#This Row],[Amount inc GST]],N193)</f>
        <v>0</v>
      </c>
      <c r="O194" s="129"/>
      <c r="P194" s="128" t="e">
        <f>Table1[[#This Row],[Amount ex GST]]</f>
        <v>#N/A</v>
      </c>
      <c r="Q194" s="129"/>
      <c r="R194" s="128" t="e">
        <f>Table1[[#This Row],[Amount ex GST]]-Table1[[#This Row],[Amount1]]</f>
        <v>#N/A</v>
      </c>
    </row>
    <row r="195" spans="1:18" x14ac:dyDescent="0.2">
      <c r="A195" s="99"/>
      <c r="B195" s="102"/>
      <c r="C195" s="103"/>
      <c r="D195" s="104"/>
      <c r="E195" s="101" t="e">
        <f>LOOKUP(D195,Accounts!A:A,Accounts!B:B)</f>
        <v>#N/A</v>
      </c>
      <c r="F195" s="101" t="e">
        <f>LOOKUP(Table1[[#This Row],[Account '#]],Accounts!A:A,Accounts!D:D)</f>
        <v>#N/A</v>
      </c>
      <c r="G195" s="146"/>
      <c r="H195" s="144" t="e">
        <f>IF(Table1[[#This Row],[GST?]],Table1[[#This Row],[Amount inc GST]]-(Table1[[#This Row],[Amount inc GST]]/1.15),0)</f>
        <v>#N/A</v>
      </c>
      <c r="I195" s="146" t="e">
        <f>Table1[[#This Row],[Amount inc GST]]-Table1[[#This Row],[GST]]</f>
        <v>#N/A</v>
      </c>
      <c r="J195" s="97"/>
      <c r="K195" s="154">
        <f>IF(J195="c",K194+Table1[[#This Row],[Amount inc GST]],K194)</f>
        <v>0</v>
      </c>
      <c r="L195" s="154">
        <f>IF(J195="p1",L194+Table1[Amount inc GST],L194)</f>
        <v>0</v>
      </c>
      <c r="M195" s="154">
        <f>IF(J195="p2",M194+Table1[Amount inc GST],M194)</f>
        <v>0</v>
      </c>
      <c r="N195" s="152">
        <f>IF(J195="s",N194+Table1[[#This Row],[Amount inc GST]],N194)</f>
        <v>0</v>
      </c>
      <c r="O195" s="129"/>
      <c r="P195" s="128" t="e">
        <f>Table1[[#This Row],[Amount ex GST]]</f>
        <v>#N/A</v>
      </c>
      <c r="Q195" s="129"/>
      <c r="R195" s="128" t="e">
        <f>Table1[[#This Row],[Amount ex GST]]-Table1[[#This Row],[Amount1]]</f>
        <v>#N/A</v>
      </c>
    </row>
    <row r="196" spans="1:18" x14ac:dyDescent="0.2">
      <c r="A196" s="99"/>
      <c r="B196" s="93"/>
      <c r="C196" s="103"/>
      <c r="D196" s="104"/>
      <c r="E196" s="101" t="e">
        <f>LOOKUP(D196,Accounts!A:A,Accounts!B:B)</f>
        <v>#N/A</v>
      </c>
      <c r="F196" s="101" t="e">
        <f>LOOKUP(Table1[[#This Row],[Account '#]],Accounts!A:A,Accounts!D:D)</f>
        <v>#N/A</v>
      </c>
      <c r="G196" s="145"/>
      <c r="H196" s="144" t="e">
        <f>IF(Table1[[#This Row],[GST?]],Table1[[#This Row],[Amount inc GST]]-(Table1[[#This Row],[Amount inc GST]]/1.15),0)</f>
        <v>#N/A</v>
      </c>
      <c r="I196" s="145" t="e">
        <f>Table1[[#This Row],[Amount inc GST]]-Table1[[#This Row],[GST]]</f>
        <v>#N/A</v>
      </c>
      <c r="J196" s="97"/>
      <c r="K196" s="154">
        <f>IF(J196="c",K195+Table1[[#This Row],[Amount inc GST]],K195)</f>
        <v>0</v>
      </c>
      <c r="L196" s="154">
        <f>IF(J196="p1",L195+Table1[Amount inc GST],L195)</f>
        <v>0</v>
      </c>
      <c r="M196" s="154">
        <f>IF(J196="p2",M195+Table1[Amount inc GST],M195)</f>
        <v>0</v>
      </c>
      <c r="N196" s="152">
        <f>IF(J196="s",N195+Table1[[#This Row],[Amount inc GST]],N195)</f>
        <v>0</v>
      </c>
      <c r="O196" s="129"/>
      <c r="P196" s="128" t="e">
        <f>Table1[[#This Row],[Amount ex GST]]</f>
        <v>#N/A</v>
      </c>
      <c r="Q196" s="129"/>
      <c r="R196" s="128" t="e">
        <f>Table1[[#This Row],[Amount ex GST]]-Table1[[#This Row],[Amount1]]</f>
        <v>#N/A</v>
      </c>
    </row>
    <row r="197" spans="1:18" x14ac:dyDescent="0.2">
      <c r="A197" s="99"/>
      <c r="B197" s="111"/>
      <c r="C197" s="103"/>
      <c r="D197" s="104"/>
      <c r="E197" s="101" t="e">
        <f>LOOKUP(D197,Accounts!A:A,Accounts!B:B)</f>
        <v>#N/A</v>
      </c>
      <c r="F197" s="101" t="e">
        <f>LOOKUP(Table1[[#This Row],[Account '#]],Accounts!A:A,Accounts!D:D)</f>
        <v>#N/A</v>
      </c>
      <c r="G197" s="146"/>
      <c r="H197" s="144" t="e">
        <f>IF(Table1[[#This Row],[GST?]],Table1[[#This Row],[Amount inc GST]]-(Table1[[#This Row],[Amount inc GST]]/1.15),0)</f>
        <v>#N/A</v>
      </c>
      <c r="I197" s="146" t="e">
        <f>Table1[[#This Row],[Amount inc GST]]-Table1[[#This Row],[GST]]</f>
        <v>#N/A</v>
      </c>
      <c r="J197" s="97"/>
      <c r="K197" s="153">
        <f>IF(J197="c",K196+Table1[[#This Row],[Amount inc GST]],K196)</f>
        <v>0</v>
      </c>
      <c r="L197" s="153">
        <f>IF(J197="p1",L196+Table1[Amount inc GST],L196)</f>
        <v>0</v>
      </c>
      <c r="M197" s="153">
        <f>IF(J197="p2",M196+Table1[Amount inc GST],M196)</f>
        <v>0</v>
      </c>
      <c r="N197" s="152">
        <f>IF(J197="s",N196+Table1[[#This Row],[Amount inc GST]],N196)</f>
        <v>0</v>
      </c>
      <c r="O197" s="129"/>
      <c r="P197" s="128" t="e">
        <f>Table1[[#This Row],[Amount ex GST]]</f>
        <v>#N/A</v>
      </c>
      <c r="Q197" s="129"/>
      <c r="R197" s="128" t="e">
        <f>Table1[[#This Row],[Amount ex GST]]-Table1[[#This Row],[Amount1]]</f>
        <v>#N/A</v>
      </c>
    </row>
    <row r="198" spans="1:18" x14ac:dyDescent="0.2">
      <c r="A198" s="99"/>
      <c r="B198" s="111"/>
      <c r="C198" s="103"/>
      <c r="D198" s="104"/>
      <c r="E198" s="101" t="e">
        <f>LOOKUP(D198,Accounts!A:A,Accounts!B:B)</f>
        <v>#N/A</v>
      </c>
      <c r="F198" s="101" t="e">
        <f>LOOKUP(Table1[[#This Row],[Account '#]],Accounts!A:A,Accounts!D:D)</f>
        <v>#N/A</v>
      </c>
      <c r="G198" s="146"/>
      <c r="H198" s="144" t="e">
        <f>IF(Table1[[#This Row],[GST?]],Table1[[#This Row],[Amount inc GST]]-(Table1[[#This Row],[Amount inc GST]]/1.15),0)</f>
        <v>#N/A</v>
      </c>
      <c r="I198" s="146" t="e">
        <f>Table1[[#This Row],[Amount inc GST]]-Table1[[#This Row],[GST]]</f>
        <v>#N/A</v>
      </c>
      <c r="J198" s="97"/>
      <c r="K198" s="153">
        <f>IF(J198="c",K197+Table1[[#This Row],[Amount inc GST]],K197)</f>
        <v>0</v>
      </c>
      <c r="L198" s="153">
        <f>IF(J198="p1",L197+Table1[Amount inc GST],L197)</f>
        <v>0</v>
      </c>
      <c r="M198" s="153">
        <f>IF(J198="p2",M197+Table1[Amount inc GST],M197)</f>
        <v>0</v>
      </c>
      <c r="N198" s="152">
        <f>IF(J198="s",N197+Table1[[#This Row],[Amount inc GST]],N197)</f>
        <v>0</v>
      </c>
      <c r="O198" s="129"/>
      <c r="P198" s="128" t="e">
        <f>Table1[[#This Row],[Amount ex GST]]</f>
        <v>#N/A</v>
      </c>
      <c r="Q198" s="129"/>
      <c r="R198" s="128" t="e">
        <f>Table1[[#This Row],[Amount ex GST]]-Table1[[#This Row],[Amount1]]</f>
        <v>#N/A</v>
      </c>
    </row>
    <row r="199" spans="1:18" x14ac:dyDescent="0.2">
      <c r="A199" s="99"/>
      <c r="B199" s="111"/>
      <c r="C199" s="103"/>
      <c r="D199" s="104"/>
      <c r="E199" s="101" t="e">
        <f>LOOKUP(D199,Accounts!A:A,Accounts!B:B)</f>
        <v>#N/A</v>
      </c>
      <c r="F199" s="101" t="e">
        <f>LOOKUP(Table1[[#This Row],[Account '#]],Accounts!A:A,Accounts!D:D)</f>
        <v>#N/A</v>
      </c>
      <c r="G199" s="146"/>
      <c r="H199" s="144" t="e">
        <f>IF(Table1[[#This Row],[GST?]],Table1[[#This Row],[Amount inc GST]]-(Table1[[#This Row],[Amount inc GST]]/1.15),0)</f>
        <v>#N/A</v>
      </c>
      <c r="I199" s="146" t="e">
        <f>Table1[[#This Row],[Amount inc GST]]-Table1[[#This Row],[GST]]</f>
        <v>#N/A</v>
      </c>
      <c r="J199" s="97"/>
      <c r="K199" s="153">
        <f>IF(J199="c",K198+Table1[[#This Row],[Amount inc GST]],K198)</f>
        <v>0</v>
      </c>
      <c r="L199" s="153">
        <f>IF(J199="p1",L198+Table1[Amount inc GST],L198)</f>
        <v>0</v>
      </c>
      <c r="M199" s="153">
        <f>IF(J199="p2",M198+Table1[Amount inc GST],M198)</f>
        <v>0</v>
      </c>
      <c r="N199" s="152">
        <f>IF(J199="s",N198+Table1[[#This Row],[Amount inc GST]],N198)</f>
        <v>0</v>
      </c>
      <c r="O199" s="129"/>
      <c r="P199" s="128" t="e">
        <f>Table1[[#This Row],[Amount ex GST]]</f>
        <v>#N/A</v>
      </c>
      <c r="Q199" s="129"/>
      <c r="R199" s="128" t="e">
        <f>Table1[[#This Row],[Amount ex GST]]-Table1[[#This Row],[Amount1]]</f>
        <v>#N/A</v>
      </c>
    </row>
    <row r="200" spans="1:18" x14ac:dyDescent="0.2">
      <c r="A200" s="99"/>
      <c r="B200" s="111"/>
      <c r="C200" s="103"/>
      <c r="D200" s="104"/>
      <c r="E200" s="101" t="e">
        <f>LOOKUP(D200,Accounts!A:A,Accounts!B:B)</f>
        <v>#N/A</v>
      </c>
      <c r="F200" s="101" t="e">
        <f>LOOKUP(Table1[[#This Row],[Account '#]],Accounts!A:A,Accounts!D:D)</f>
        <v>#N/A</v>
      </c>
      <c r="G200" s="146"/>
      <c r="H200" s="144" t="e">
        <f>IF(Table1[[#This Row],[GST?]],Table1[[#This Row],[Amount inc GST]]-(Table1[[#This Row],[Amount inc GST]]/1.15),0)</f>
        <v>#N/A</v>
      </c>
      <c r="I200" s="146" t="e">
        <f>Table1[[#This Row],[Amount inc GST]]-Table1[[#This Row],[GST]]</f>
        <v>#N/A</v>
      </c>
      <c r="J200" s="97"/>
      <c r="K200" s="153">
        <f>IF(J200="c",K199+Table1[[#This Row],[Amount inc GST]],K199)</f>
        <v>0</v>
      </c>
      <c r="L200" s="153">
        <f>IF(J200="p1",L199+Table1[Amount inc GST],L199)</f>
        <v>0</v>
      </c>
      <c r="M200" s="153">
        <f>IF(J200="p2",M199+Table1[Amount inc GST],M199)</f>
        <v>0</v>
      </c>
      <c r="N200" s="152">
        <f>IF(J200="s",N199+Table1[[#This Row],[Amount inc GST]],N199)</f>
        <v>0</v>
      </c>
      <c r="O200" s="129"/>
      <c r="P200" s="128" t="e">
        <f>Table1[[#This Row],[Amount ex GST]]</f>
        <v>#N/A</v>
      </c>
      <c r="Q200" s="129"/>
      <c r="R200" s="128" t="e">
        <f>Table1[[#This Row],[Amount ex GST]]-Table1[[#This Row],[Amount1]]</f>
        <v>#N/A</v>
      </c>
    </row>
    <row r="201" spans="1:18" x14ac:dyDescent="0.2">
      <c r="A201" s="99"/>
      <c r="B201" s="111"/>
      <c r="C201" s="103"/>
      <c r="D201" s="104"/>
      <c r="E201" s="101" t="e">
        <f>LOOKUP(D201,Accounts!A:A,Accounts!B:B)</f>
        <v>#N/A</v>
      </c>
      <c r="F201" s="101" t="e">
        <f>LOOKUP(Table1[[#This Row],[Account '#]],Accounts!A:A,Accounts!D:D)</f>
        <v>#N/A</v>
      </c>
      <c r="G201" s="146"/>
      <c r="H201" s="144" t="e">
        <f>IF(Table1[[#This Row],[GST?]],Table1[[#This Row],[Amount inc GST]]-(Table1[[#This Row],[Amount inc GST]]/1.15),0)</f>
        <v>#N/A</v>
      </c>
      <c r="I201" s="146" t="e">
        <f>Table1[[#This Row],[Amount inc GST]]-Table1[[#This Row],[GST]]</f>
        <v>#N/A</v>
      </c>
      <c r="J201" s="97"/>
      <c r="K201" s="153">
        <f>IF(J201="c",K200+Table1[[#This Row],[Amount inc GST]],K200)</f>
        <v>0</v>
      </c>
      <c r="L201" s="153">
        <f>IF(J201="p1",L200+Table1[Amount inc GST],L200)</f>
        <v>0</v>
      </c>
      <c r="M201" s="153">
        <f>IF(J201="p2",M200+Table1[Amount inc GST],M200)</f>
        <v>0</v>
      </c>
      <c r="N201" s="152">
        <f>IF(J201="s",N200+Table1[[#This Row],[Amount inc GST]],N200)</f>
        <v>0</v>
      </c>
      <c r="O201" s="129"/>
      <c r="P201" s="128" t="e">
        <f>Table1[[#This Row],[Amount ex GST]]</f>
        <v>#N/A</v>
      </c>
      <c r="Q201" s="129"/>
      <c r="R201" s="128" t="e">
        <f>Table1[[#This Row],[Amount ex GST]]-Table1[[#This Row],[Amount1]]</f>
        <v>#N/A</v>
      </c>
    </row>
    <row r="202" spans="1:18" x14ac:dyDescent="0.2">
      <c r="A202" s="99"/>
      <c r="B202" s="111"/>
      <c r="C202" s="103"/>
      <c r="D202" s="104"/>
      <c r="E202" s="101" t="e">
        <f>LOOKUP(D202,Accounts!A:A,Accounts!B:B)</f>
        <v>#N/A</v>
      </c>
      <c r="F202" s="101" t="e">
        <f>LOOKUP(Table1[[#This Row],[Account '#]],Accounts!A:A,Accounts!D:D)</f>
        <v>#N/A</v>
      </c>
      <c r="G202" s="146"/>
      <c r="H202" s="144" t="e">
        <f>IF(Table1[[#This Row],[GST?]],Table1[[#This Row],[Amount inc GST]]-(Table1[[#This Row],[Amount inc GST]]/1.15),0)</f>
        <v>#N/A</v>
      </c>
      <c r="I202" s="146" t="e">
        <f>Table1[[#This Row],[Amount inc GST]]-Table1[[#This Row],[GST]]</f>
        <v>#N/A</v>
      </c>
      <c r="J202" s="97"/>
      <c r="K202" s="153">
        <f>IF(J202="c",K201+Table1[[#This Row],[Amount inc GST]],K201)</f>
        <v>0</v>
      </c>
      <c r="L202" s="153">
        <f>IF(J202="p1",L201+Table1[Amount inc GST],L201)</f>
        <v>0</v>
      </c>
      <c r="M202" s="153">
        <f>IF(J202="p2",M201+Table1[Amount inc GST],M201)</f>
        <v>0</v>
      </c>
      <c r="N202" s="152">
        <f>IF(J202="s",N201+Table1[[#This Row],[Amount inc GST]],N201)</f>
        <v>0</v>
      </c>
      <c r="O202" s="129"/>
      <c r="P202" s="128" t="e">
        <f>Table1[[#This Row],[Amount ex GST]]</f>
        <v>#N/A</v>
      </c>
      <c r="Q202" s="129"/>
      <c r="R202" s="128" t="e">
        <f>Table1[[#This Row],[Amount ex GST]]-Table1[[#This Row],[Amount1]]</f>
        <v>#N/A</v>
      </c>
    </row>
    <row r="203" spans="1:18" x14ac:dyDescent="0.2">
      <c r="A203" s="99"/>
      <c r="B203" s="111"/>
      <c r="C203" s="103"/>
      <c r="D203" s="104"/>
      <c r="E203" s="101" t="e">
        <f>LOOKUP(D203,Accounts!A:A,Accounts!B:B)</f>
        <v>#N/A</v>
      </c>
      <c r="F203" s="101" t="e">
        <f>LOOKUP(Table1[[#This Row],[Account '#]],Accounts!A:A,Accounts!D:D)</f>
        <v>#N/A</v>
      </c>
      <c r="G203" s="146"/>
      <c r="H203" s="144" t="e">
        <f>IF(Table1[[#This Row],[GST?]],Table1[[#This Row],[Amount inc GST]]-(Table1[[#This Row],[Amount inc GST]]/1.15),0)</f>
        <v>#N/A</v>
      </c>
      <c r="I203" s="146" t="e">
        <f>Table1[[#This Row],[Amount inc GST]]-Table1[[#This Row],[GST]]</f>
        <v>#N/A</v>
      </c>
      <c r="J203" s="97"/>
      <c r="K203" s="153">
        <f>IF(J203="c",K202+Table1[[#This Row],[Amount inc GST]],K202)</f>
        <v>0</v>
      </c>
      <c r="L203" s="153">
        <f>IF(J203="p1",L202+Table1[Amount inc GST],L202)</f>
        <v>0</v>
      </c>
      <c r="M203" s="153">
        <f>IF(J203="p2",M202+Table1[Amount inc GST],M202)</f>
        <v>0</v>
      </c>
      <c r="N203" s="152">
        <f>IF(J203="s",N202+Table1[[#This Row],[Amount inc GST]],N202)</f>
        <v>0</v>
      </c>
      <c r="O203" s="129"/>
      <c r="P203" s="128" t="e">
        <f>Table1[[#This Row],[Amount ex GST]]</f>
        <v>#N/A</v>
      </c>
      <c r="Q203" s="129"/>
      <c r="R203" s="128" t="e">
        <f>Table1[[#This Row],[Amount ex GST]]-Table1[[#This Row],[Amount1]]</f>
        <v>#N/A</v>
      </c>
    </row>
    <row r="204" spans="1:18" x14ac:dyDescent="0.2">
      <c r="A204" s="99"/>
      <c r="B204" s="111"/>
      <c r="C204" s="103"/>
      <c r="D204" s="104"/>
      <c r="E204" s="101" t="e">
        <f>LOOKUP(D204,Accounts!A:A,Accounts!B:B)</f>
        <v>#N/A</v>
      </c>
      <c r="F204" s="101" t="e">
        <f>LOOKUP(Table1[[#This Row],[Account '#]],Accounts!A:A,Accounts!D:D)</f>
        <v>#N/A</v>
      </c>
      <c r="G204" s="146"/>
      <c r="H204" s="144" t="e">
        <f>IF(Table1[[#This Row],[GST?]],Table1[[#This Row],[Amount inc GST]]-(Table1[[#This Row],[Amount inc GST]]/1.15),0)</f>
        <v>#N/A</v>
      </c>
      <c r="I204" s="146" t="e">
        <f>Table1[[#This Row],[Amount inc GST]]-Table1[[#This Row],[GST]]</f>
        <v>#N/A</v>
      </c>
      <c r="J204" s="97"/>
      <c r="K204" s="153">
        <f>IF(J204="c",K203+Table1[[#This Row],[Amount inc GST]],K203)</f>
        <v>0</v>
      </c>
      <c r="L204" s="153">
        <f>IF(J204="p1",L203+Table1[Amount inc GST],L203)</f>
        <v>0</v>
      </c>
      <c r="M204" s="153">
        <f>IF(J204="p2",M203+Table1[Amount inc GST],M203)</f>
        <v>0</v>
      </c>
      <c r="N204" s="152">
        <f>IF(J204="s",N203+Table1[[#This Row],[Amount inc GST]],N203)</f>
        <v>0</v>
      </c>
      <c r="O204" s="129"/>
      <c r="P204" s="128" t="e">
        <f>Table1[[#This Row],[Amount ex GST]]</f>
        <v>#N/A</v>
      </c>
      <c r="Q204" s="129"/>
      <c r="R204" s="128" t="e">
        <f>Table1[[#This Row],[Amount ex GST]]-Table1[[#This Row],[Amount1]]</f>
        <v>#N/A</v>
      </c>
    </row>
    <row r="205" spans="1:18" x14ac:dyDescent="0.2">
      <c r="A205" s="99"/>
      <c r="B205" s="111"/>
      <c r="C205" s="103"/>
      <c r="D205" s="104"/>
      <c r="E205" s="101" t="e">
        <f>LOOKUP(D205,Accounts!A:A,Accounts!B:B)</f>
        <v>#N/A</v>
      </c>
      <c r="F205" s="101" t="e">
        <f>LOOKUP(Table1[[#This Row],[Account '#]],Accounts!A:A,Accounts!D:D)</f>
        <v>#N/A</v>
      </c>
      <c r="G205" s="146"/>
      <c r="H205" s="144" t="e">
        <f>IF(Table1[[#This Row],[GST?]],Table1[[#This Row],[Amount inc GST]]-(Table1[[#This Row],[Amount inc GST]]/1.15),0)</f>
        <v>#N/A</v>
      </c>
      <c r="I205" s="146" t="e">
        <f>Table1[[#This Row],[Amount inc GST]]-Table1[[#This Row],[GST]]</f>
        <v>#N/A</v>
      </c>
      <c r="J205" s="97"/>
      <c r="K205" s="153">
        <f>IF(J205="c",K204+Table1[[#This Row],[Amount inc GST]],K204)</f>
        <v>0</v>
      </c>
      <c r="L205" s="153">
        <f>IF(J205="p1",L204+Table1[Amount inc GST],L204)</f>
        <v>0</v>
      </c>
      <c r="M205" s="153">
        <f>IF(J205="p2",M204+Table1[Amount inc GST],M204)</f>
        <v>0</v>
      </c>
      <c r="N205" s="152">
        <f>IF(J205="s",N204+Table1[[#This Row],[Amount inc GST]],N204)</f>
        <v>0</v>
      </c>
      <c r="O205" s="129"/>
      <c r="P205" s="128" t="e">
        <f>Table1[[#This Row],[Amount ex GST]]</f>
        <v>#N/A</v>
      </c>
      <c r="Q205" s="129"/>
      <c r="R205" s="128" t="e">
        <f>Table1[[#This Row],[Amount ex GST]]-Table1[[#This Row],[Amount1]]</f>
        <v>#N/A</v>
      </c>
    </row>
    <row r="206" spans="1:18" x14ac:dyDescent="0.2">
      <c r="A206" s="99"/>
      <c r="B206" s="111"/>
      <c r="C206" s="103"/>
      <c r="D206" s="104"/>
      <c r="E206" s="101" t="e">
        <f>LOOKUP(D206,Accounts!A:A,Accounts!B:B)</f>
        <v>#N/A</v>
      </c>
      <c r="F206" s="101" t="e">
        <f>LOOKUP(Table1[[#This Row],[Account '#]],Accounts!A:A,Accounts!D:D)</f>
        <v>#N/A</v>
      </c>
      <c r="G206" s="146"/>
      <c r="H206" s="144" t="e">
        <f>IF(Table1[[#This Row],[GST?]],Table1[[#This Row],[Amount inc GST]]-(Table1[[#This Row],[Amount inc GST]]/1.15),0)</f>
        <v>#N/A</v>
      </c>
      <c r="I206" s="146" t="e">
        <f>Table1[[#This Row],[Amount inc GST]]-Table1[[#This Row],[GST]]</f>
        <v>#N/A</v>
      </c>
      <c r="J206" s="97"/>
      <c r="K206" s="153">
        <f>IF(J206="c",K205+Table1[[#This Row],[Amount inc GST]],K205)</f>
        <v>0</v>
      </c>
      <c r="L206" s="153">
        <f>IF(J206="p1",L205+Table1[Amount inc GST],L205)</f>
        <v>0</v>
      </c>
      <c r="M206" s="153">
        <f>IF(J206="p2",M205+Table1[Amount inc GST],M205)</f>
        <v>0</v>
      </c>
      <c r="N206" s="152">
        <f>IF(J206="s",N205+Table1[[#This Row],[Amount inc GST]],N205)</f>
        <v>0</v>
      </c>
      <c r="O206" s="129"/>
      <c r="P206" s="128" t="e">
        <f>Table1[[#This Row],[Amount ex GST]]</f>
        <v>#N/A</v>
      </c>
      <c r="Q206" s="129"/>
      <c r="R206" s="128" t="e">
        <f>Table1[[#This Row],[Amount ex GST]]-Table1[[#This Row],[Amount1]]</f>
        <v>#N/A</v>
      </c>
    </row>
    <row r="207" spans="1:18" x14ac:dyDescent="0.2">
      <c r="A207" s="99"/>
      <c r="B207" s="111"/>
      <c r="C207" s="103"/>
      <c r="D207" s="104"/>
      <c r="E207" s="101" t="e">
        <f>LOOKUP(D207,Accounts!A:A,Accounts!B:B)</f>
        <v>#N/A</v>
      </c>
      <c r="F207" s="101" t="e">
        <f>LOOKUP(Table1[[#This Row],[Account '#]],Accounts!A:A,Accounts!D:D)</f>
        <v>#N/A</v>
      </c>
      <c r="G207" s="146"/>
      <c r="H207" s="144" t="e">
        <f>IF(Table1[[#This Row],[GST?]],Table1[[#This Row],[Amount inc GST]]-(Table1[[#This Row],[Amount inc GST]]/1.15),0)</f>
        <v>#N/A</v>
      </c>
      <c r="I207" s="146" t="e">
        <f>Table1[[#This Row],[Amount inc GST]]-Table1[[#This Row],[GST]]</f>
        <v>#N/A</v>
      </c>
      <c r="J207" s="97"/>
      <c r="K207" s="153">
        <f>IF(J207="c",K206+Table1[[#This Row],[Amount inc GST]],K206)</f>
        <v>0</v>
      </c>
      <c r="L207" s="153">
        <f>IF(J207="p1",L206+Table1[Amount inc GST],L206)</f>
        <v>0</v>
      </c>
      <c r="M207" s="153">
        <f>IF(J207="p2",M206+Table1[Amount inc GST],M206)</f>
        <v>0</v>
      </c>
      <c r="N207" s="152">
        <f>IF(J207="s",N206+Table1[[#This Row],[Amount inc GST]],N206)</f>
        <v>0</v>
      </c>
      <c r="O207" s="129"/>
      <c r="P207" s="128" t="e">
        <f>Table1[[#This Row],[Amount ex GST]]</f>
        <v>#N/A</v>
      </c>
      <c r="Q207" s="129"/>
      <c r="R207" s="128" t="e">
        <f>Table1[[#This Row],[Amount ex GST]]-Table1[[#This Row],[Amount1]]</f>
        <v>#N/A</v>
      </c>
    </row>
    <row r="208" spans="1:18" x14ac:dyDescent="0.2">
      <c r="A208" s="99"/>
      <c r="B208" s="111"/>
      <c r="C208" s="103"/>
      <c r="D208" s="104"/>
      <c r="E208" s="101" t="e">
        <f>LOOKUP(D208,Accounts!A:A,Accounts!B:B)</f>
        <v>#N/A</v>
      </c>
      <c r="F208" s="101" t="e">
        <f>LOOKUP(Table1[[#This Row],[Account '#]],Accounts!A:A,Accounts!D:D)</f>
        <v>#N/A</v>
      </c>
      <c r="G208" s="146"/>
      <c r="H208" s="144" t="e">
        <f>IF(Table1[[#This Row],[GST?]],Table1[[#This Row],[Amount inc GST]]-(Table1[[#This Row],[Amount inc GST]]/1.15),0)</f>
        <v>#N/A</v>
      </c>
      <c r="I208" s="146" t="e">
        <f>Table1[[#This Row],[Amount inc GST]]-Table1[[#This Row],[GST]]</f>
        <v>#N/A</v>
      </c>
      <c r="J208" s="97"/>
      <c r="K208" s="153">
        <f>IF(J208="c",K207+Table1[[#This Row],[Amount inc GST]],K207)</f>
        <v>0</v>
      </c>
      <c r="L208" s="153">
        <f>IF(J208="p1",L207+Table1[Amount inc GST],L207)</f>
        <v>0</v>
      </c>
      <c r="M208" s="153">
        <f>IF(J208="p2",M207+Table1[Amount inc GST],M207)</f>
        <v>0</v>
      </c>
      <c r="N208" s="152">
        <f>IF(J208="s",N207+Table1[[#This Row],[Amount inc GST]],N207)</f>
        <v>0</v>
      </c>
      <c r="O208" s="129"/>
      <c r="P208" s="128" t="e">
        <f>Table1[[#This Row],[Amount ex GST]]</f>
        <v>#N/A</v>
      </c>
      <c r="Q208" s="129"/>
      <c r="R208" s="128" t="e">
        <f>Table1[[#This Row],[Amount ex GST]]-Table1[[#This Row],[Amount1]]</f>
        <v>#N/A</v>
      </c>
    </row>
    <row r="209" spans="1:18" x14ac:dyDescent="0.2">
      <c r="A209" s="99"/>
      <c r="B209" s="111"/>
      <c r="C209" s="103"/>
      <c r="D209" s="104"/>
      <c r="E209" s="101" t="e">
        <f>LOOKUP(D209,Accounts!A:A,Accounts!B:B)</f>
        <v>#N/A</v>
      </c>
      <c r="F209" s="101" t="e">
        <f>LOOKUP(Table1[[#This Row],[Account '#]],Accounts!A:A,Accounts!D:D)</f>
        <v>#N/A</v>
      </c>
      <c r="G209" s="146"/>
      <c r="H209" s="144" t="e">
        <f>IF(Table1[[#This Row],[GST?]],Table1[[#This Row],[Amount inc GST]]-(Table1[[#This Row],[Amount inc GST]]/1.15),0)</f>
        <v>#N/A</v>
      </c>
      <c r="I209" s="146" t="e">
        <f>Table1[[#This Row],[Amount inc GST]]-Table1[[#This Row],[GST]]</f>
        <v>#N/A</v>
      </c>
      <c r="J209" s="97"/>
      <c r="K209" s="153">
        <f>IF(J209="c",K208+Table1[[#This Row],[Amount inc GST]],K208)</f>
        <v>0</v>
      </c>
      <c r="L209" s="153">
        <f>IF(J209="p1",L208+Table1[Amount inc GST],L208)</f>
        <v>0</v>
      </c>
      <c r="M209" s="153">
        <f>IF(J209="p2",M208+Table1[Amount inc GST],M208)</f>
        <v>0</v>
      </c>
      <c r="N209" s="152">
        <f>IF(J209="s",N208+Table1[[#This Row],[Amount inc GST]],N208)</f>
        <v>0</v>
      </c>
      <c r="O209" s="129"/>
      <c r="P209" s="128" t="e">
        <f>Table1[[#This Row],[Amount ex GST]]</f>
        <v>#N/A</v>
      </c>
      <c r="Q209" s="129"/>
      <c r="R209" s="128" t="e">
        <f>Table1[[#This Row],[Amount ex GST]]-Table1[[#This Row],[Amount1]]</f>
        <v>#N/A</v>
      </c>
    </row>
    <row r="210" spans="1:18" x14ac:dyDescent="0.2">
      <c r="A210" s="99"/>
      <c r="B210" s="111"/>
      <c r="C210" s="103"/>
      <c r="D210" s="104"/>
      <c r="E210" s="101" t="e">
        <f>LOOKUP(D210,Accounts!A:A,Accounts!B:B)</f>
        <v>#N/A</v>
      </c>
      <c r="F210" s="101" t="e">
        <f>LOOKUP(Table1[[#This Row],[Account '#]],Accounts!A:A,Accounts!D:D)</f>
        <v>#N/A</v>
      </c>
      <c r="G210" s="146"/>
      <c r="H210" s="144" t="e">
        <f>IF(Table1[[#This Row],[GST?]],Table1[[#This Row],[Amount inc GST]]-(Table1[[#This Row],[Amount inc GST]]/1.15),0)</f>
        <v>#N/A</v>
      </c>
      <c r="I210" s="146" t="e">
        <f>Table1[[#This Row],[Amount inc GST]]-Table1[[#This Row],[GST]]</f>
        <v>#N/A</v>
      </c>
      <c r="J210" s="97"/>
      <c r="K210" s="153">
        <f>IF(J210="c",K209+Table1[[#This Row],[Amount inc GST]],K209)</f>
        <v>0</v>
      </c>
      <c r="L210" s="153">
        <f>IF(J210="p1",L209+Table1[Amount inc GST],L209)</f>
        <v>0</v>
      </c>
      <c r="M210" s="153">
        <f>IF(J210="p2",M209+Table1[Amount inc GST],M209)</f>
        <v>0</v>
      </c>
      <c r="N210" s="152">
        <f>IF(J210="s",N209+Table1[[#This Row],[Amount inc GST]],N209)</f>
        <v>0</v>
      </c>
      <c r="O210" s="129"/>
      <c r="P210" s="128" t="e">
        <f>Table1[[#This Row],[Amount ex GST]]</f>
        <v>#N/A</v>
      </c>
      <c r="Q210" s="129"/>
      <c r="R210" s="128" t="e">
        <f>Table1[[#This Row],[Amount ex GST]]-Table1[[#This Row],[Amount1]]</f>
        <v>#N/A</v>
      </c>
    </row>
    <row r="211" spans="1:18" x14ac:dyDescent="0.2">
      <c r="A211" s="99"/>
      <c r="B211" s="111"/>
      <c r="C211" s="103"/>
      <c r="D211" s="104"/>
      <c r="E211" s="101" t="e">
        <f>LOOKUP(D211,Accounts!A:A,Accounts!B:B)</f>
        <v>#N/A</v>
      </c>
      <c r="F211" s="101" t="e">
        <f>LOOKUP(Table1[[#This Row],[Account '#]],Accounts!A:A,Accounts!D:D)</f>
        <v>#N/A</v>
      </c>
      <c r="G211" s="146"/>
      <c r="H211" s="144" t="e">
        <f>IF(Table1[[#This Row],[GST?]],Table1[[#This Row],[Amount inc GST]]-(Table1[[#This Row],[Amount inc GST]]/1.15),0)</f>
        <v>#N/A</v>
      </c>
      <c r="I211" s="146" t="e">
        <f>Table1[[#This Row],[Amount inc GST]]-Table1[[#This Row],[GST]]</f>
        <v>#N/A</v>
      </c>
      <c r="J211" s="97"/>
      <c r="K211" s="153">
        <f>IF(J211="c",K210+Table1[[#This Row],[Amount inc GST]],K210)</f>
        <v>0</v>
      </c>
      <c r="L211" s="153">
        <f>IF(J211="p1",L210+Table1[Amount inc GST],L210)</f>
        <v>0</v>
      </c>
      <c r="M211" s="153">
        <f>IF(J211="p2",M210+Table1[Amount inc GST],M210)</f>
        <v>0</v>
      </c>
      <c r="N211" s="152">
        <f>IF(J211="s",N210+Table1[[#This Row],[Amount inc GST]],N210)</f>
        <v>0</v>
      </c>
      <c r="O211" s="129"/>
      <c r="P211" s="128" t="e">
        <f>Table1[[#This Row],[Amount ex GST]]</f>
        <v>#N/A</v>
      </c>
      <c r="Q211" s="129"/>
      <c r="R211" s="128" t="e">
        <f>Table1[[#This Row],[Amount ex GST]]-Table1[[#This Row],[Amount1]]</f>
        <v>#N/A</v>
      </c>
    </row>
    <row r="212" spans="1:18" x14ac:dyDescent="0.2">
      <c r="A212" s="99"/>
      <c r="B212" s="111"/>
      <c r="C212" s="103"/>
      <c r="D212" s="104"/>
      <c r="E212" s="101" t="e">
        <f>LOOKUP(D212,Accounts!A:A,Accounts!B:B)</f>
        <v>#N/A</v>
      </c>
      <c r="F212" s="101" t="e">
        <f>LOOKUP(Table1[[#This Row],[Account '#]],Accounts!A:A,Accounts!D:D)</f>
        <v>#N/A</v>
      </c>
      <c r="G212" s="146"/>
      <c r="H212" s="144" t="e">
        <f>IF(Table1[[#This Row],[GST?]],Table1[[#This Row],[Amount inc GST]]-(Table1[[#This Row],[Amount inc GST]]/1.15),0)</f>
        <v>#N/A</v>
      </c>
      <c r="I212" s="146" t="e">
        <f>Table1[[#This Row],[Amount inc GST]]-Table1[[#This Row],[GST]]</f>
        <v>#N/A</v>
      </c>
      <c r="J212" s="97"/>
      <c r="K212" s="153">
        <f>IF(J212="c",K211+Table1[[#This Row],[Amount inc GST]],K211)</f>
        <v>0</v>
      </c>
      <c r="L212" s="153">
        <f>IF(J212="p1",L211+Table1[Amount inc GST],L211)</f>
        <v>0</v>
      </c>
      <c r="M212" s="153">
        <f>IF(J212="p2",M211+Table1[Amount inc GST],M211)</f>
        <v>0</v>
      </c>
      <c r="N212" s="152">
        <f>IF(J212="s",N211+Table1[[#This Row],[Amount inc GST]],N211)</f>
        <v>0</v>
      </c>
      <c r="O212" s="129"/>
      <c r="P212" s="128" t="e">
        <f>Table1[[#This Row],[Amount ex GST]]</f>
        <v>#N/A</v>
      </c>
      <c r="Q212" s="129"/>
      <c r="R212" s="128" t="e">
        <f>Table1[[#This Row],[Amount ex GST]]-Table1[[#This Row],[Amount1]]</f>
        <v>#N/A</v>
      </c>
    </row>
    <row r="213" spans="1:18" x14ac:dyDescent="0.2">
      <c r="A213" s="99"/>
      <c r="B213" s="111"/>
      <c r="C213" s="103"/>
      <c r="D213" s="104"/>
      <c r="E213" s="101" t="e">
        <f>LOOKUP(D213,Accounts!A:A,Accounts!B:B)</f>
        <v>#N/A</v>
      </c>
      <c r="F213" s="101" t="e">
        <f>LOOKUP(Table1[[#This Row],[Account '#]],Accounts!A:A,Accounts!D:D)</f>
        <v>#N/A</v>
      </c>
      <c r="G213" s="146"/>
      <c r="H213" s="144" t="e">
        <f>IF(Table1[[#This Row],[GST?]],Table1[[#This Row],[Amount inc GST]]-(Table1[[#This Row],[Amount inc GST]]/1.15),0)</f>
        <v>#N/A</v>
      </c>
      <c r="I213" s="146" t="e">
        <f>Table1[[#This Row],[Amount inc GST]]-Table1[[#This Row],[GST]]</f>
        <v>#N/A</v>
      </c>
      <c r="J213" s="97"/>
      <c r="K213" s="153">
        <f>IF(J213="c",K212+Table1[[#This Row],[Amount inc GST]],K212)</f>
        <v>0</v>
      </c>
      <c r="L213" s="153">
        <f>IF(J213="p1",L212+Table1[Amount inc GST],L212)</f>
        <v>0</v>
      </c>
      <c r="M213" s="153">
        <f>IF(J213="p2",M212+Table1[Amount inc GST],M212)</f>
        <v>0</v>
      </c>
      <c r="N213" s="152">
        <f>IF(J213="s",N212+Table1[[#This Row],[Amount inc GST]],N212)</f>
        <v>0</v>
      </c>
      <c r="O213" s="129"/>
      <c r="P213" s="128" t="e">
        <f>Table1[[#This Row],[Amount ex GST]]</f>
        <v>#N/A</v>
      </c>
      <c r="Q213" s="129"/>
      <c r="R213" s="128" t="e">
        <f>Table1[[#This Row],[Amount ex GST]]-Table1[[#This Row],[Amount1]]</f>
        <v>#N/A</v>
      </c>
    </row>
    <row r="214" spans="1:18" x14ac:dyDescent="0.2">
      <c r="A214" s="99"/>
      <c r="B214" s="111"/>
      <c r="C214" s="103"/>
      <c r="D214" s="104"/>
      <c r="E214" s="101" t="e">
        <f>LOOKUP(D214,Accounts!A:A,Accounts!B:B)</f>
        <v>#N/A</v>
      </c>
      <c r="F214" s="101" t="e">
        <f>LOOKUP(Table1[[#This Row],[Account '#]],Accounts!A:A,Accounts!D:D)</f>
        <v>#N/A</v>
      </c>
      <c r="G214" s="146"/>
      <c r="H214" s="144" t="e">
        <f>IF(Table1[[#This Row],[GST?]],Table1[[#This Row],[Amount inc GST]]-(Table1[[#This Row],[Amount inc GST]]/1.15),0)</f>
        <v>#N/A</v>
      </c>
      <c r="I214" s="146" t="e">
        <f>Table1[[#This Row],[Amount inc GST]]-Table1[[#This Row],[GST]]</f>
        <v>#N/A</v>
      </c>
      <c r="J214" s="97"/>
      <c r="K214" s="153">
        <f>IF(J214="c",K213+Table1[[#This Row],[Amount inc GST]],K213)</f>
        <v>0</v>
      </c>
      <c r="L214" s="153">
        <f>IF(J214="p1",L213+Table1[Amount inc GST],L213)</f>
        <v>0</v>
      </c>
      <c r="M214" s="153">
        <f>IF(J214="p2",M213+Table1[Amount inc GST],M213)</f>
        <v>0</v>
      </c>
      <c r="N214" s="152">
        <f>IF(J214="s",N213+Table1[[#This Row],[Amount inc GST]],N213)</f>
        <v>0</v>
      </c>
      <c r="O214" s="129"/>
      <c r="P214" s="128" t="e">
        <f>Table1[[#This Row],[Amount ex GST]]</f>
        <v>#N/A</v>
      </c>
      <c r="Q214" s="129"/>
      <c r="R214" s="128" t="e">
        <f>Table1[[#This Row],[Amount ex GST]]-Table1[[#This Row],[Amount1]]</f>
        <v>#N/A</v>
      </c>
    </row>
    <row r="215" spans="1:18" x14ac:dyDescent="0.2">
      <c r="A215" s="99"/>
      <c r="B215" s="111"/>
      <c r="C215" s="103"/>
      <c r="D215" s="104"/>
      <c r="E215" s="101" t="e">
        <f>LOOKUP(D215,Accounts!A:A,Accounts!B:B)</f>
        <v>#N/A</v>
      </c>
      <c r="F215" s="101" t="e">
        <f>LOOKUP(Table1[[#This Row],[Account '#]],Accounts!A:A,Accounts!D:D)</f>
        <v>#N/A</v>
      </c>
      <c r="G215" s="146"/>
      <c r="H215" s="144" t="e">
        <f>IF(Table1[[#This Row],[GST?]],Table1[[#This Row],[Amount inc GST]]-(Table1[[#This Row],[Amount inc GST]]/1.15),0)</f>
        <v>#N/A</v>
      </c>
      <c r="I215" s="146" t="e">
        <f>Table1[[#This Row],[Amount inc GST]]-Table1[[#This Row],[GST]]</f>
        <v>#N/A</v>
      </c>
      <c r="J215" s="97"/>
      <c r="K215" s="153">
        <f>IF(J215="c",K214+Table1[[#This Row],[Amount inc GST]],K214)</f>
        <v>0</v>
      </c>
      <c r="L215" s="153">
        <f>IF(J215="p1",L214+Table1[Amount inc GST],L214)</f>
        <v>0</v>
      </c>
      <c r="M215" s="153">
        <f>IF(J215="p2",M214+Table1[Amount inc GST],M214)</f>
        <v>0</v>
      </c>
      <c r="N215" s="152">
        <f>IF(J215="s",N214+Table1[[#This Row],[Amount inc GST]],N214)</f>
        <v>0</v>
      </c>
      <c r="O215" s="129"/>
      <c r="P215" s="128" t="e">
        <f>Table1[[#This Row],[Amount ex GST]]</f>
        <v>#N/A</v>
      </c>
      <c r="Q215" s="129"/>
      <c r="R215" s="128" t="e">
        <f>Table1[[#This Row],[Amount ex GST]]-Table1[[#This Row],[Amount1]]</f>
        <v>#N/A</v>
      </c>
    </row>
    <row r="216" spans="1:18" x14ac:dyDescent="0.2">
      <c r="A216" s="99"/>
      <c r="B216" s="111"/>
      <c r="C216" s="103"/>
      <c r="D216" s="104"/>
      <c r="E216" s="101" t="e">
        <f>LOOKUP(D216,Accounts!A:A,Accounts!B:B)</f>
        <v>#N/A</v>
      </c>
      <c r="F216" s="101" t="e">
        <f>LOOKUP(Table1[[#This Row],[Account '#]],Accounts!A:A,Accounts!D:D)</f>
        <v>#N/A</v>
      </c>
      <c r="G216" s="146"/>
      <c r="H216" s="144" t="e">
        <f>IF(Table1[[#This Row],[GST?]],Table1[[#This Row],[Amount inc GST]]-(Table1[[#This Row],[Amount inc GST]]/1.15),0)</f>
        <v>#N/A</v>
      </c>
      <c r="I216" s="146" t="e">
        <f>Table1[[#This Row],[Amount inc GST]]-Table1[[#This Row],[GST]]</f>
        <v>#N/A</v>
      </c>
      <c r="J216" s="97"/>
      <c r="K216" s="153">
        <f>IF(J216="c",K215+Table1[[#This Row],[Amount inc GST]],K215)</f>
        <v>0</v>
      </c>
      <c r="L216" s="153">
        <f>IF(J216="p1",L215+Table1[Amount inc GST],L215)</f>
        <v>0</v>
      </c>
      <c r="M216" s="153">
        <f>IF(J216="p2",M215+Table1[Amount inc GST],M215)</f>
        <v>0</v>
      </c>
      <c r="N216" s="152">
        <f>IF(J216="s",N215+Table1[[#This Row],[Amount inc GST]],N215)</f>
        <v>0</v>
      </c>
      <c r="O216" s="129"/>
      <c r="P216" s="128" t="e">
        <f>Table1[[#This Row],[Amount ex GST]]</f>
        <v>#N/A</v>
      </c>
      <c r="Q216" s="129"/>
      <c r="R216" s="128" t="e">
        <f>Table1[[#This Row],[Amount ex GST]]-Table1[[#This Row],[Amount1]]</f>
        <v>#N/A</v>
      </c>
    </row>
    <row r="217" spans="1:18" x14ac:dyDescent="0.2">
      <c r="A217" s="99"/>
      <c r="B217" s="102"/>
      <c r="C217" s="103"/>
      <c r="D217" s="104"/>
      <c r="E217" s="101" t="e">
        <f>LOOKUP(D217,Accounts!A:A,Accounts!B:B)</f>
        <v>#N/A</v>
      </c>
      <c r="F217" s="101" t="e">
        <f>LOOKUP(Table1[[#This Row],[Account '#]],Accounts!A:A,Accounts!D:D)</f>
        <v>#N/A</v>
      </c>
      <c r="G217" s="146"/>
      <c r="H217" s="144" t="e">
        <f>IF(Table1[[#This Row],[GST?]],Table1[[#This Row],[Amount inc GST]]-(Table1[[#This Row],[Amount inc GST]]/1.15),0)</f>
        <v>#N/A</v>
      </c>
      <c r="I217" s="146" t="e">
        <f>Table1[[#This Row],[Amount inc GST]]-Table1[[#This Row],[GST]]</f>
        <v>#N/A</v>
      </c>
      <c r="J217" s="97"/>
      <c r="K217" s="154">
        <f>IF(J217="c",K216+Table1[[#This Row],[Amount inc GST]],K216)</f>
        <v>0</v>
      </c>
      <c r="L217" s="154">
        <f>IF(J217="p1",L216+Table1[Amount inc GST],L216)</f>
        <v>0</v>
      </c>
      <c r="M217" s="154">
        <f>IF(J217="p2",M216+Table1[Amount inc GST],M216)</f>
        <v>0</v>
      </c>
      <c r="N217" s="152">
        <f>IF(J217="s",N216+Table1[[#This Row],[Amount inc GST]],N216)</f>
        <v>0</v>
      </c>
      <c r="O217" s="129"/>
      <c r="P217" s="128" t="e">
        <f>Table1[[#This Row],[Amount ex GST]]</f>
        <v>#N/A</v>
      </c>
      <c r="Q217" s="129"/>
      <c r="R217" s="128" t="e">
        <f>Table1[[#This Row],[Amount ex GST]]-Table1[[#This Row],[Amount1]]</f>
        <v>#N/A</v>
      </c>
    </row>
    <row r="218" spans="1:18" x14ac:dyDescent="0.2">
      <c r="A218" s="99"/>
      <c r="B218" s="102"/>
      <c r="C218" s="103"/>
      <c r="D218" s="104"/>
      <c r="E218" s="101" t="e">
        <f>LOOKUP(D218,Accounts!A:A,Accounts!B:B)</f>
        <v>#N/A</v>
      </c>
      <c r="F218" s="101" t="e">
        <f>LOOKUP(Table1[[#This Row],[Account '#]],Accounts!A:A,Accounts!D:D)</f>
        <v>#N/A</v>
      </c>
      <c r="G218" s="146"/>
      <c r="H218" s="144" t="e">
        <f>IF(Table1[[#This Row],[GST?]],Table1[[#This Row],[Amount inc GST]]-(Table1[[#This Row],[Amount inc GST]]/1.15),0)</f>
        <v>#N/A</v>
      </c>
      <c r="I218" s="146" t="e">
        <f>Table1[[#This Row],[Amount inc GST]]-Table1[[#This Row],[GST]]</f>
        <v>#N/A</v>
      </c>
      <c r="J218" s="97"/>
      <c r="K218" s="154">
        <f>IF(J218="c",K217+Table1[[#This Row],[Amount inc GST]],K217)</f>
        <v>0</v>
      </c>
      <c r="L218" s="154">
        <f>IF(J218="p1",L217+Table1[Amount inc GST],L217)</f>
        <v>0</v>
      </c>
      <c r="M218" s="154">
        <f>IF(J218="p2",M217+Table1[Amount inc GST],M217)</f>
        <v>0</v>
      </c>
      <c r="N218" s="152">
        <f>IF(J218="s",N217+Table1[[#This Row],[Amount inc GST]],N217)</f>
        <v>0</v>
      </c>
      <c r="O218" s="129"/>
      <c r="P218" s="128" t="e">
        <f>Table1[[#This Row],[Amount ex GST]]</f>
        <v>#N/A</v>
      </c>
      <c r="Q218" s="129"/>
      <c r="R218" s="128" t="e">
        <f>Table1[[#This Row],[Amount ex GST]]-Table1[[#This Row],[Amount1]]</f>
        <v>#N/A</v>
      </c>
    </row>
    <row r="219" spans="1:18" x14ac:dyDescent="0.2">
      <c r="A219" s="99"/>
      <c r="B219" s="102"/>
      <c r="C219" s="103"/>
      <c r="D219" s="104"/>
      <c r="E219" s="101" t="e">
        <f>LOOKUP(D219,Accounts!A:A,Accounts!B:B)</f>
        <v>#N/A</v>
      </c>
      <c r="F219" s="101" t="e">
        <f>LOOKUP(Table1[[#This Row],[Account '#]],Accounts!A:A,Accounts!D:D)</f>
        <v>#N/A</v>
      </c>
      <c r="G219" s="146"/>
      <c r="H219" s="144" t="e">
        <f>IF(Table1[[#This Row],[GST?]],Table1[[#This Row],[Amount inc GST]]-(Table1[[#This Row],[Amount inc GST]]/1.15),0)</f>
        <v>#N/A</v>
      </c>
      <c r="I219" s="146" t="e">
        <f>Table1[[#This Row],[Amount inc GST]]-Table1[[#This Row],[GST]]</f>
        <v>#N/A</v>
      </c>
      <c r="J219" s="97"/>
      <c r="K219" s="154">
        <f>IF(J219="c",K218+Table1[[#This Row],[Amount inc GST]],K218)</f>
        <v>0</v>
      </c>
      <c r="L219" s="154">
        <f>IF(J219="p1",L218+Table1[Amount inc GST],L218)</f>
        <v>0</v>
      </c>
      <c r="M219" s="154">
        <f>IF(J219="p2",M218+Table1[Amount inc GST],M218)</f>
        <v>0</v>
      </c>
      <c r="N219" s="152">
        <f>IF(J219="s",N218+Table1[[#This Row],[Amount inc GST]],N218)</f>
        <v>0</v>
      </c>
      <c r="O219" s="129"/>
      <c r="P219" s="128" t="e">
        <f>Table1[[#This Row],[Amount ex GST]]</f>
        <v>#N/A</v>
      </c>
      <c r="Q219" s="129"/>
      <c r="R219" s="128" t="e">
        <f>Table1[[#This Row],[Amount ex GST]]-Table1[[#This Row],[Amount1]]</f>
        <v>#N/A</v>
      </c>
    </row>
    <row r="220" spans="1:18" x14ac:dyDescent="0.2">
      <c r="A220" s="99"/>
      <c r="B220" s="102"/>
      <c r="C220" s="103"/>
      <c r="D220" s="104"/>
      <c r="E220" s="101" t="e">
        <f>LOOKUP(D220,Accounts!A:A,Accounts!B:B)</f>
        <v>#N/A</v>
      </c>
      <c r="F220" s="101" t="e">
        <f>LOOKUP(Table1[[#This Row],[Account '#]],Accounts!A:A,Accounts!D:D)</f>
        <v>#N/A</v>
      </c>
      <c r="G220" s="146"/>
      <c r="H220" s="144" t="e">
        <f>IF(Table1[[#This Row],[GST?]],Table1[[#This Row],[Amount inc GST]]-(Table1[[#This Row],[Amount inc GST]]/1.15),0)</f>
        <v>#N/A</v>
      </c>
      <c r="I220" s="146" t="e">
        <f>Table1[[#This Row],[Amount inc GST]]-Table1[[#This Row],[GST]]</f>
        <v>#N/A</v>
      </c>
      <c r="J220" s="97"/>
      <c r="K220" s="154">
        <f>IF(J220="c",K219+Table1[[#This Row],[Amount inc GST]],K219)</f>
        <v>0</v>
      </c>
      <c r="L220" s="154">
        <f>IF(J220="p1",L219+Table1[Amount inc GST],L219)</f>
        <v>0</v>
      </c>
      <c r="M220" s="154">
        <f>IF(J220="p2",M219+Table1[Amount inc GST],M219)</f>
        <v>0</v>
      </c>
      <c r="N220" s="152">
        <f>IF(J220="s",N219+Table1[[#This Row],[Amount inc GST]],N219)</f>
        <v>0</v>
      </c>
      <c r="O220" s="129"/>
      <c r="P220" s="128" t="e">
        <f>Table1[[#This Row],[Amount ex GST]]</f>
        <v>#N/A</v>
      </c>
      <c r="Q220" s="129"/>
      <c r="R220" s="128" t="e">
        <f>Table1[[#This Row],[Amount ex GST]]-Table1[[#This Row],[Amount1]]</f>
        <v>#N/A</v>
      </c>
    </row>
    <row r="221" spans="1:18" x14ac:dyDescent="0.2">
      <c r="A221" s="99"/>
      <c r="B221" s="111"/>
      <c r="C221" s="103"/>
      <c r="D221" s="104"/>
      <c r="E221" s="101" t="e">
        <f>LOOKUP(D221,Accounts!A:A,Accounts!B:B)</f>
        <v>#N/A</v>
      </c>
      <c r="F221" s="101" t="e">
        <f>LOOKUP(Table1[[#This Row],[Account '#]],Accounts!A:A,Accounts!D:D)</f>
        <v>#N/A</v>
      </c>
      <c r="G221" s="146"/>
      <c r="H221" s="144" t="e">
        <f>IF(Table1[[#This Row],[GST?]],Table1[[#This Row],[Amount inc GST]]-(Table1[[#This Row],[Amount inc GST]]/1.15),0)</f>
        <v>#N/A</v>
      </c>
      <c r="I221" s="146" t="e">
        <f>Table1[[#This Row],[Amount inc GST]]-Table1[[#This Row],[GST]]</f>
        <v>#N/A</v>
      </c>
      <c r="J221" s="97"/>
      <c r="K221" s="153">
        <f>IF(J221="c",K220+Table1[[#This Row],[Amount inc GST]],K220)</f>
        <v>0</v>
      </c>
      <c r="L221" s="153">
        <f>IF(J221="p1",L220+Table1[Amount inc GST],L220)</f>
        <v>0</v>
      </c>
      <c r="M221" s="153">
        <f>IF(J221="p2",M220+Table1[Amount inc GST],M220)</f>
        <v>0</v>
      </c>
      <c r="N221" s="152">
        <f>IF(J221="s",N220+Table1[[#This Row],[Amount inc GST]],N220)</f>
        <v>0</v>
      </c>
      <c r="O221" s="129"/>
      <c r="P221" s="128" t="e">
        <f>Table1[[#This Row],[Amount ex GST]]</f>
        <v>#N/A</v>
      </c>
      <c r="Q221" s="129"/>
      <c r="R221" s="128" t="e">
        <f>Table1[[#This Row],[Amount ex GST]]-Table1[[#This Row],[Amount1]]</f>
        <v>#N/A</v>
      </c>
    </row>
    <row r="222" spans="1:18" x14ac:dyDescent="0.2">
      <c r="A222" s="99"/>
      <c r="B222" s="111"/>
      <c r="C222" s="103"/>
      <c r="D222" s="104"/>
      <c r="E222" s="101" t="e">
        <f>LOOKUP(D222,Accounts!A:A,Accounts!B:B)</f>
        <v>#N/A</v>
      </c>
      <c r="F222" s="101" t="e">
        <f>LOOKUP(Table1[[#This Row],[Account '#]],Accounts!A:A,Accounts!D:D)</f>
        <v>#N/A</v>
      </c>
      <c r="G222" s="146"/>
      <c r="H222" s="144" t="e">
        <f>IF(Table1[[#This Row],[GST?]],Table1[[#This Row],[Amount inc GST]]-(Table1[[#This Row],[Amount inc GST]]/1.15),0)</f>
        <v>#N/A</v>
      </c>
      <c r="I222" s="146" t="e">
        <f>Table1[[#This Row],[Amount inc GST]]-Table1[[#This Row],[GST]]</f>
        <v>#N/A</v>
      </c>
      <c r="J222" s="97"/>
      <c r="K222" s="153">
        <f>IF(J222="c",K221+Table1[[#This Row],[Amount inc GST]],K221)</f>
        <v>0</v>
      </c>
      <c r="L222" s="153">
        <f>IF(J222="p1",L221+Table1[Amount inc GST],L221)</f>
        <v>0</v>
      </c>
      <c r="M222" s="153">
        <f>IF(J222="p2",M221+Table1[Amount inc GST],M221)</f>
        <v>0</v>
      </c>
      <c r="N222" s="152">
        <f>IF(J222="s",N221+Table1[[#This Row],[Amount inc GST]],N221)</f>
        <v>0</v>
      </c>
      <c r="O222" s="129"/>
      <c r="P222" s="128" t="e">
        <f>Table1[[#This Row],[Amount ex GST]]</f>
        <v>#N/A</v>
      </c>
      <c r="Q222" s="129"/>
      <c r="R222" s="128" t="e">
        <f>Table1[[#This Row],[Amount ex GST]]-Table1[[#This Row],[Amount1]]</f>
        <v>#N/A</v>
      </c>
    </row>
    <row r="223" spans="1:18" x14ac:dyDescent="0.2">
      <c r="A223" s="99"/>
      <c r="B223" s="111"/>
      <c r="C223" s="103"/>
      <c r="D223" s="104"/>
      <c r="E223" s="101" t="e">
        <f>LOOKUP(D223,Accounts!A:A,Accounts!B:B)</f>
        <v>#N/A</v>
      </c>
      <c r="F223" s="101" t="e">
        <f>LOOKUP(Table1[[#This Row],[Account '#]],Accounts!A:A,Accounts!D:D)</f>
        <v>#N/A</v>
      </c>
      <c r="G223" s="146"/>
      <c r="H223" s="144" t="e">
        <f>IF(Table1[[#This Row],[GST?]],Table1[[#This Row],[Amount inc GST]]-(Table1[[#This Row],[Amount inc GST]]/1.15),0)</f>
        <v>#N/A</v>
      </c>
      <c r="I223" s="146" t="e">
        <f>Table1[[#This Row],[Amount inc GST]]-Table1[[#This Row],[GST]]</f>
        <v>#N/A</v>
      </c>
      <c r="J223" s="97"/>
      <c r="K223" s="153">
        <f>IF(J223="c",K222+Table1[[#This Row],[Amount inc GST]],K222)</f>
        <v>0</v>
      </c>
      <c r="L223" s="153">
        <f>IF(J223="p1",L222+Table1[Amount inc GST],L222)</f>
        <v>0</v>
      </c>
      <c r="M223" s="153">
        <f>IF(J223="p2",M222+Table1[Amount inc GST],M222)</f>
        <v>0</v>
      </c>
      <c r="N223" s="152">
        <f>IF(J223="s",N222+Table1[[#This Row],[Amount inc GST]],N222)</f>
        <v>0</v>
      </c>
      <c r="O223" s="129"/>
      <c r="P223" s="128" t="e">
        <f>Table1[[#This Row],[Amount ex GST]]</f>
        <v>#N/A</v>
      </c>
      <c r="Q223" s="129"/>
      <c r="R223" s="128" t="e">
        <f>Table1[[#This Row],[Amount ex GST]]-Table1[[#This Row],[Amount1]]</f>
        <v>#N/A</v>
      </c>
    </row>
    <row r="224" spans="1:18" x14ac:dyDescent="0.2">
      <c r="A224" s="99"/>
      <c r="B224" s="111"/>
      <c r="C224" s="103"/>
      <c r="D224" s="104"/>
      <c r="E224" s="101" t="e">
        <f>LOOKUP(D224,Accounts!A:A,Accounts!B:B)</f>
        <v>#N/A</v>
      </c>
      <c r="F224" s="101" t="e">
        <f>LOOKUP(Table1[[#This Row],[Account '#]],Accounts!A:A,Accounts!D:D)</f>
        <v>#N/A</v>
      </c>
      <c r="G224" s="146"/>
      <c r="H224" s="144" t="e">
        <f>IF(Table1[[#This Row],[GST?]],Table1[[#This Row],[Amount inc GST]]-(Table1[[#This Row],[Amount inc GST]]/1.15),0)</f>
        <v>#N/A</v>
      </c>
      <c r="I224" s="146" t="e">
        <f>Table1[[#This Row],[Amount inc GST]]-Table1[[#This Row],[GST]]</f>
        <v>#N/A</v>
      </c>
      <c r="J224" s="97"/>
      <c r="K224" s="153">
        <f>IF(J224="c",K223+Table1[[#This Row],[Amount inc GST]],K223)</f>
        <v>0</v>
      </c>
      <c r="L224" s="153">
        <f>IF(J224="p1",L223+Table1[Amount inc GST],L223)</f>
        <v>0</v>
      </c>
      <c r="M224" s="153">
        <f>IF(J224="p2",M223+Table1[Amount inc GST],M223)</f>
        <v>0</v>
      </c>
      <c r="N224" s="152">
        <f>IF(J224="s",N223+Table1[[#This Row],[Amount inc GST]],N223)</f>
        <v>0</v>
      </c>
      <c r="O224" s="129"/>
      <c r="P224" s="128" t="e">
        <f>Table1[[#This Row],[Amount ex GST]]</f>
        <v>#N/A</v>
      </c>
      <c r="Q224" s="129"/>
      <c r="R224" s="128" t="e">
        <f>Table1[[#This Row],[Amount ex GST]]-Table1[[#This Row],[Amount1]]</f>
        <v>#N/A</v>
      </c>
    </row>
    <row r="225" spans="1:18" x14ac:dyDescent="0.2">
      <c r="A225" s="99"/>
      <c r="B225" s="111"/>
      <c r="C225" s="103"/>
      <c r="D225" s="104"/>
      <c r="E225" s="101" t="e">
        <f>LOOKUP(D225,Accounts!A:A,Accounts!B:B)</f>
        <v>#N/A</v>
      </c>
      <c r="F225" s="101" t="e">
        <f>LOOKUP(Table1[[#This Row],[Account '#]],Accounts!A:A,Accounts!D:D)</f>
        <v>#N/A</v>
      </c>
      <c r="G225" s="146"/>
      <c r="H225" s="144" t="e">
        <f>IF(Table1[[#This Row],[GST?]],Table1[[#This Row],[Amount inc GST]]-(Table1[[#This Row],[Amount inc GST]]/1.15),0)</f>
        <v>#N/A</v>
      </c>
      <c r="I225" s="146" t="e">
        <f>Table1[[#This Row],[Amount inc GST]]-Table1[[#This Row],[GST]]</f>
        <v>#N/A</v>
      </c>
      <c r="J225" s="97"/>
      <c r="K225" s="153">
        <f>IF(J225="c",K224+Table1[[#This Row],[Amount inc GST]],K224)</f>
        <v>0</v>
      </c>
      <c r="L225" s="153">
        <f>IF(J225="p1",L224+Table1[Amount inc GST],L224)</f>
        <v>0</v>
      </c>
      <c r="M225" s="153">
        <f>IF(J225="p2",M224+Table1[Amount inc GST],M224)</f>
        <v>0</v>
      </c>
      <c r="N225" s="152">
        <f>IF(J225="s",N224+Table1[[#This Row],[Amount inc GST]],N224)</f>
        <v>0</v>
      </c>
      <c r="O225" s="129"/>
      <c r="P225" s="128" t="e">
        <f>Table1[[#This Row],[Amount ex GST]]</f>
        <v>#N/A</v>
      </c>
      <c r="Q225" s="129"/>
      <c r="R225" s="128" t="e">
        <f>Table1[[#This Row],[Amount ex GST]]-Table1[[#This Row],[Amount1]]</f>
        <v>#N/A</v>
      </c>
    </row>
    <row r="226" spans="1:18" x14ac:dyDescent="0.2">
      <c r="A226" s="99"/>
      <c r="B226" s="111"/>
      <c r="C226" s="103"/>
      <c r="D226" s="104"/>
      <c r="E226" s="101" t="e">
        <f>LOOKUP(D226,Accounts!A:A,Accounts!B:B)</f>
        <v>#N/A</v>
      </c>
      <c r="F226" s="101" t="e">
        <f>LOOKUP(Table1[[#This Row],[Account '#]],Accounts!A:A,Accounts!D:D)</f>
        <v>#N/A</v>
      </c>
      <c r="G226" s="146"/>
      <c r="H226" s="144" t="e">
        <f>IF(Table1[[#This Row],[GST?]],Table1[[#This Row],[Amount inc GST]]-(Table1[[#This Row],[Amount inc GST]]/1.15),0)</f>
        <v>#N/A</v>
      </c>
      <c r="I226" s="146" t="e">
        <f>Table1[[#This Row],[Amount inc GST]]-Table1[[#This Row],[GST]]</f>
        <v>#N/A</v>
      </c>
      <c r="J226" s="97"/>
      <c r="K226" s="153">
        <f>IF(J226="c",K225+Table1[[#This Row],[Amount inc GST]],K225)</f>
        <v>0</v>
      </c>
      <c r="L226" s="153">
        <f>IF(J226="p1",L225+Table1[Amount inc GST],L225)</f>
        <v>0</v>
      </c>
      <c r="M226" s="153">
        <f>IF(J226="p2",M225+Table1[Amount inc GST],M225)</f>
        <v>0</v>
      </c>
      <c r="N226" s="152">
        <f>IF(J226="s",N225+Table1[[#This Row],[Amount inc GST]],N225)</f>
        <v>0</v>
      </c>
      <c r="O226" s="129"/>
      <c r="P226" s="128" t="e">
        <f>Table1[[#This Row],[Amount ex GST]]</f>
        <v>#N/A</v>
      </c>
      <c r="Q226" s="129"/>
      <c r="R226" s="128" t="e">
        <f>Table1[[#This Row],[Amount ex GST]]-Table1[[#This Row],[Amount1]]</f>
        <v>#N/A</v>
      </c>
    </row>
    <row r="227" spans="1:18" x14ac:dyDescent="0.2">
      <c r="A227" s="99"/>
      <c r="B227" s="111"/>
      <c r="C227" s="103"/>
      <c r="D227" s="104"/>
      <c r="E227" s="101" t="e">
        <f>LOOKUP(D227,Accounts!A:A,Accounts!B:B)</f>
        <v>#N/A</v>
      </c>
      <c r="F227" s="101" t="e">
        <f>LOOKUP(Table1[[#This Row],[Account '#]],Accounts!A:A,Accounts!D:D)</f>
        <v>#N/A</v>
      </c>
      <c r="G227" s="146"/>
      <c r="H227" s="144" t="e">
        <f>IF(Table1[[#This Row],[GST?]],Table1[[#This Row],[Amount inc GST]]-(Table1[[#This Row],[Amount inc GST]]/1.15),0)</f>
        <v>#N/A</v>
      </c>
      <c r="I227" s="146" t="e">
        <f>Table1[[#This Row],[Amount inc GST]]-Table1[[#This Row],[GST]]</f>
        <v>#N/A</v>
      </c>
      <c r="J227" s="97"/>
      <c r="K227" s="153">
        <f>IF(J227="c",K226+Table1[[#This Row],[Amount inc GST]],K226)</f>
        <v>0</v>
      </c>
      <c r="L227" s="153">
        <f>IF(J227="p1",L226+Table1[Amount inc GST],L226)</f>
        <v>0</v>
      </c>
      <c r="M227" s="153">
        <f>IF(J227="p2",M226+Table1[Amount inc GST],M226)</f>
        <v>0</v>
      </c>
      <c r="N227" s="152">
        <f>IF(J227="s",N226+Table1[[#This Row],[Amount inc GST]],N226)</f>
        <v>0</v>
      </c>
      <c r="O227" s="129"/>
      <c r="P227" s="128" t="e">
        <f>Table1[[#This Row],[Amount ex GST]]</f>
        <v>#N/A</v>
      </c>
      <c r="Q227" s="129"/>
      <c r="R227" s="128" t="e">
        <f>Table1[[#This Row],[Amount ex GST]]-Table1[[#This Row],[Amount1]]</f>
        <v>#N/A</v>
      </c>
    </row>
    <row r="228" spans="1:18" x14ac:dyDescent="0.2">
      <c r="A228" s="99"/>
      <c r="B228" s="111"/>
      <c r="C228" s="103"/>
      <c r="D228" s="104"/>
      <c r="E228" s="101" t="e">
        <f>LOOKUP(D228,Accounts!A:A,Accounts!B:B)</f>
        <v>#N/A</v>
      </c>
      <c r="F228" s="101" t="e">
        <f>LOOKUP(Table1[[#This Row],[Account '#]],Accounts!A:A,Accounts!D:D)</f>
        <v>#N/A</v>
      </c>
      <c r="G228" s="146"/>
      <c r="H228" s="144" t="e">
        <f>IF(Table1[[#This Row],[GST?]],Table1[[#This Row],[Amount inc GST]]-(Table1[[#This Row],[Amount inc GST]]/1.15),0)</f>
        <v>#N/A</v>
      </c>
      <c r="I228" s="146" t="e">
        <f>Table1[[#This Row],[Amount inc GST]]-Table1[[#This Row],[GST]]</f>
        <v>#N/A</v>
      </c>
      <c r="J228" s="97"/>
      <c r="K228" s="153">
        <f>IF(J228="c",K227+Table1[[#This Row],[Amount inc GST]],K227)</f>
        <v>0</v>
      </c>
      <c r="L228" s="153">
        <f>IF(J228="p1",L227+Table1[Amount inc GST],L227)</f>
        <v>0</v>
      </c>
      <c r="M228" s="153">
        <f>IF(J228="p2",M227+Table1[Amount inc GST],M227)</f>
        <v>0</v>
      </c>
      <c r="N228" s="152">
        <f>IF(J228="s",N227+Table1[[#This Row],[Amount inc GST]],N227)</f>
        <v>0</v>
      </c>
      <c r="O228" s="129"/>
      <c r="P228" s="128" t="e">
        <f>Table1[[#This Row],[Amount ex GST]]</f>
        <v>#N/A</v>
      </c>
      <c r="Q228" s="129"/>
      <c r="R228" s="128" t="e">
        <f>Table1[[#This Row],[Amount ex GST]]-Table1[[#This Row],[Amount1]]</f>
        <v>#N/A</v>
      </c>
    </row>
    <row r="229" spans="1:18" x14ac:dyDescent="0.2">
      <c r="A229" s="99"/>
      <c r="B229" s="102"/>
      <c r="C229" s="103"/>
      <c r="D229" s="104"/>
      <c r="E229" s="101" t="e">
        <f>LOOKUP(D229,Accounts!A:A,Accounts!B:B)</f>
        <v>#N/A</v>
      </c>
      <c r="F229" s="101" t="e">
        <f>LOOKUP(Table1[[#This Row],[Account '#]],Accounts!A:A,Accounts!D:D)</f>
        <v>#N/A</v>
      </c>
      <c r="G229" s="146"/>
      <c r="H229" s="144" t="e">
        <f>IF(Table1[[#This Row],[GST?]],Table1[[#This Row],[Amount inc GST]]-(Table1[[#This Row],[Amount inc GST]]/1.15),0)</f>
        <v>#N/A</v>
      </c>
      <c r="I229" s="146" t="e">
        <f>Table1[[#This Row],[Amount inc GST]]-Table1[[#This Row],[GST]]</f>
        <v>#N/A</v>
      </c>
      <c r="J229" s="97"/>
      <c r="K229" s="154">
        <f>IF(J229="c",K228+Table1[[#This Row],[Amount inc GST]],K228)</f>
        <v>0</v>
      </c>
      <c r="L229" s="154">
        <f>IF(J229="p1",L228+Table1[Amount inc GST],L228)</f>
        <v>0</v>
      </c>
      <c r="M229" s="154">
        <f>IF(J229="p2",M228+Table1[Amount inc GST],M228)</f>
        <v>0</v>
      </c>
      <c r="N229" s="152">
        <f>IF(J229="s",N228+Table1[[#This Row],[Amount inc GST]],N228)</f>
        <v>0</v>
      </c>
      <c r="O229" s="129"/>
      <c r="P229" s="128" t="e">
        <f>Table1[[#This Row],[Amount ex GST]]</f>
        <v>#N/A</v>
      </c>
      <c r="Q229" s="129"/>
      <c r="R229" s="128" t="e">
        <f>Table1[[#This Row],[Amount ex GST]]-Table1[[#This Row],[Amount1]]</f>
        <v>#N/A</v>
      </c>
    </row>
    <row r="230" spans="1:18" x14ac:dyDescent="0.2">
      <c r="A230" s="99"/>
      <c r="B230" s="111"/>
      <c r="C230" s="103"/>
      <c r="D230" s="104"/>
      <c r="E230" s="101" t="e">
        <f>LOOKUP(D230,Accounts!A:A,Accounts!B:B)</f>
        <v>#N/A</v>
      </c>
      <c r="F230" s="101" t="e">
        <f>LOOKUP(Table1[[#This Row],[Account '#]],Accounts!A:A,Accounts!D:D)</f>
        <v>#N/A</v>
      </c>
      <c r="G230" s="146"/>
      <c r="H230" s="144" t="e">
        <f>IF(Table1[[#This Row],[GST?]],Table1[[#This Row],[Amount inc GST]]-(Table1[[#This Row],[Amount inc GST]]/1.15),0)</f>
        <v>#N/A</v>
      </c>
      <c r="I230" s="146" t="e">
        <f>Table1[[#This Row],[Amount inc GST]]-Table1[[#This Row],[GST]]</f>
        <v>#N/A</v>
      </c>
      <c r="J230" s="97"/>
      <c r="K230" s="153">
        <f>IF(J230="c",K229+Table1[[#This Row],[Amount inc GST]],K229)</f>
        <v>0</v>
      </c>
      <c r="L230" s="153">
        <f>IF(J230="p1",L229+Table1[Amount inc GST],L229)</f>
        <v>0</v>
      </c>
      <c r="M230" s="153">
        <f>IF(J230="p2",M229+Table1[Amount inc GST],M229)</f>
        <v>0</v>
      </c>
      <c r="N230" s="152">
        <f>IF(J230="s",N229+Table1[[#This Row],[Amount inc GST]],N229)</f>
        <v>0</v>
      </c>
      <c r="O230" s="129"/>
      <c r="P230" s="128" t="e">
        <f>Table1[[#This Row],[Amount ex GST]]</f>
        <v>#N/A</v>
      </c>
      <c r="Q230" s="129"/>
      <c r="R230" s="128" t="e">
        <f>Table1[[#This Row],[Amount ex GST]]-Table1[[#This Row],[Amount1]]</f>
        <v>#N/A</v>
      </c>
    </row>
    <row r="231" spans="1:18" x14ac:dyDescent="0.2">
      <c r="A231" s="99"/>
      <c r="B231" s="111"/>
      <c r="C231" s="103"/>
      <c r="D231" s="104"/>
      <c r="E231" s="101" t="e">
        <f>LOOKUP(D231,Accounts!A:A,Accounts!B:B)</f>
        <v>#N/A</v>
      </c>
      <c r="F231" s="101" t="e">
        <f>LOOKUP(Table1[[#This Row],[Account '#]],Accounts!A:A,Accounts!D:D)</f>
        <v>#N/A</v>
      </c>
      <c r="G231" s="146"/>
      <c r="H231" s="144" t="e">
        <f>IF(Table1[[#This Row],[GST?]],Table1[[#This Row],[Amount inc GST]]-(Table1[[#This Row],[Amount inc GST]]/1.15),0)</f>
        <v>#N/A</v>
      </c>
      <c r="I231" s="146" t="e">
        <f>Table1[[#This Row],[Amount inc GST]]-Table1[[#This Row],[GST]]</f>
        <v>#N/A</v>
      </c>
      <c r="J231" s="97"/>
      <c r="K231" s="153">
        <f>IF(J231="c",K230+Table1[[#This Row],[Amount inc GST]],K230)</f>
        <v>0</v>
      </c>
      <c r="L231" s="153">
        <f>IF(J231="p1",L230+Table1[Amount inc GST],L230)</f>
        <v>0</v>
      </c>
      <c r="M231" s="153">
        <f>IF(J231="p2",M230+Table1[Amount inc GST],M230)</f>
        <v>0</v>
      </c>
      <c r="N231" s="152">
        <f>IF(J231="s",N230+Table1[[#This Row],[Amount inc GST]],N230)</f>
        <v>0</v>
      </c>
      <c r="O231" s="129"/>
      <c r="P231" s="128" t="e">
        <f>Table1[[#This Row],[Amount ex GST]]</f>
        <v>#N/A</v>
      </c>
      <c r="Q231" s="129"/>
      <c r="R231" s="128" t="e">
        <f>Table1[[#This Row],[Amount ex GST]]-Table1[[#This Row],[Amount1]]</f>
        <v>#N/A</v>
      </c>
    </row>
    <row r="232" spans="1:18" x14ac:dyDescent="0.2">
      <c r="A232" s="99"/>
      <c r="B232" s="111"/>
      <c r="C232" s="103"/>
      <c r="D232" s="104"/>
      <c r="E232" s="101" t="e">
        <f>LOOKUP(D232,Accounts!A:A,Accounts!B:B)</f>
        <v>#N/A</v>
      </c>
      <c r="F232" s="101" t="e">
        <f>LOOKUP(Table1[[#This Row],[Account '#]],Accounts!A:A,Accounts!D:D)</f>
        <v>#N/A</v>
      </c>
      <c r="G232" s="146"/>
      <c r="H232" s="144" t="e">
        <f>IF(Table1[[#This Row],[GST?]],Table1[[#This Row],[Amount inc GST]]-(Table1[[#This Row],[Amount inc GST]]/1.15),0)</f>
        <v>#N/A</v>
      </c>
      <c r="I232" s="146" t="e">
        <f>Table1[[#This Row],[Amount inc GST]]-Table1[[#This Row],[GST]]</f>
        <v>#N/A</v>
      </c>
      <c r="J232" s="97"/>
      <c r="K232" s="153">
        <f>IF(J232="c",K231+Table1[[#This Row],[Amount inc GST]],K231)</f>
        <v>0</v>
      </c>
      <c r="L232" s="153">
        <f>IF(J232="p1",L231+Table1[Amount inc GST],L231)</f>
        <v>0</v>
      </c>
      <c r="M232" s="153">
        <f>IF(J232="p2",M231+Table1[Amount inc GST],M231)</f>
        <v>0</v>
      </c>
      <c r="N232" s="152">
        <f>IF(J232="s",N231+Table1[[#This Row],[Amount inc GST]],N231)</f>
        <v>0</v>
      </c>
      <c r="O232" s="129"/>
      <c r="P232" s="128" t="e">
        <f>Table1[[#This Row],[Amount ex GST]]</f>
        <v>#N/A</v>
      </c>
      <c r="Q232" s="129"/>
      <c r="R232" s="128" t="e">
        <f>Table1[[#This Row],[Amount ex GST]]-Table1[[#This Row],[Amount1]]</f>
        <v>#N/A</v>
      </c>
    </row>
    <row r="233" spans="1:18" x14ac:dyDescent="0.2">
      <c r="A233" s="99"/>
      <c r="B233" s="111"/>
      <c r="C233" s="103"/>
      <c r="D233" s="104"/>
      <c r="E233" s="101" t="e">
        <f>LOOKUP(D233,Accounts!A:A,Accounts!B:B)</f>
        <v>#N/A</v>
      </c>
      <c r="F233" s="101" t="e">
        <f>LOOKUP(Table1[[#This Row],[Account '#]],Accounts!A:A,Accounts!D:D)</f>
        <v>#N/A</v>
      </c>
      <c r="G233" s="146"/>
      <c r="H233" s="144" t="e">
        <f>IF(Table1[[#This Row],[GST?]],Table1[[#This Row],[Amount inc GST]]-(Table1[[#This Row],[Amount inc GST]]/1.15),0)</f>
        <v>#N/A</v>
      </c>
      <c r="I233" s="146" t="e">
        <f>Table1[[#This Row],[Amount inc GST]]-Table1[[#This Row],[GST]]</f>
        <v>#N/A</v>
      </c>
      <c r="J233" s="97"/>
      <c r="K233" s="153">
        <f>IF(J233="c",K232+Table1[[#This Row],[Amount inc GST]],K232)</f>
        <v>0</v>
      </c>
      <c r="L233" s="153">
        <f>IF(J233="p1",L232+Table1[Amount inc GST],L232)</f>
        <v>0</v>
      </c>
      <c r="M233" s="153">
        <f>IF(J233="p2",M232+Table1[Amount inc GST],M232)</f>
        <v>0</v>
      </c>
      <c r="N233" s="152">
        <f>IF(J233="s",N232+Table1[[#This Row],[Amount inc GST]],N232)</f>
        <v>0</v>
      </c>
      <c r="O233" s="129"/>
      <c r="P233" s="128" t="e">
        <f>Table1[[#This Row],[Amount ex GST]]</f>
        <v>#N/A</v>
      </c>
      <c r="Q233" s="129"/>
      <c r="R233" s="128" t="e">
        <f>Table1[[#This Row],[Amount ex GST]]-Table1[[#This Row],[Amount1]]</f>
        <v>#N/A</v>
      </c>
    </row>
    <row r="234" spans="1:18" x14ac:dyDescent="0.2">
      <c r="A234" s="99"/>
      <c r="B234" s="102"/>
      <c r="C234" s="103"/>
      <c r="D234" s="104"/>
      <c r="E234" s="101" t="e">
        <f>LOOKUP(D234,Accounts!A:A,Accounts!B:B)</f>
        <v>#N/A</v>
      </c>
      <c r="F234" s="101" t="e">
        <f>LOOKUP(Table1[[#This Row],[Account '#]],Accounts!A:A,Accounts!D:D)</f>
        <v>#N/A</v>
      </c>
      <c r="G234" s="146"/>
      <c r="H234" s="144" t="e">
        <f>IF(Table1[[#This Row],[GST?]],Table1[[#This Row],[Amount inc GST]]-(Table1[[#This Row],[Amount inc GST]]/1.15),0)</f>
        <v>#N/A</v>
      </c>
      <c r="I234" s="146" t="e">
        <f>Table1[[#This Row],[Amount inc GST]]-Table1[[#This Row],[GST]]</f>
        <v>#N/A</v>
      </c>
      <c r="J234" s="97"/>
      <c r="K234" s="154">
        <f>IF(J234="c",K233+Table1[[#This Row],[Amount inc GST]],K233)</f>
        <v>0</v>
      </c>
      <c r="L234" s="154">
        <f>IF(J234="p1",L233+Table1[Amount inc GST],L233)</f>
        <v>0</v>
      </c>
      <c r="M234" s="154">
        <f>IF(J234="p2",M233+Table1[Amount inc GST],M233)</f>
        <v>0</v>
      </c>
      <c r="N234" s="152">
        <f>IF(J234="s",N233+Table1[[#This Row],[Amount inc GST]],N233)</f>
        <v>0</v>
      </c>
      <c r="O234" s="129"/>
      <c r="P234" s="128" t="e">
        <f>Table1[[#This Row],[Amount ex GST]]</f>
        <v>#N/A</v>
      </c>
      <c r="Q234" s="129"/>
      <c r="R234" s="128" t="e">
        <f>Table1[[#This Row],[Amount ex GST]]-Table1[[#This Row],[Amount1]]</f>
        <v>#N/A</v>
      </c>
    </row>
    <row r="235" spans="1:18" x14ac:dyDescent="0.2">
      <c r="A235" s="99"/>
      <c r="B235" s="102"/>
      <c r="C235" s="103"/>
      <c r="D235" s="104"/>
      <c r="E235" s="101" t="e">
        <f>LOOKUP(D235,Accounts!A:A,Accounts!B:B)</f>
        <v>#N/A</v>
      </c>
      <c r="F235" s="101" t="e">
        <f>LOOKUP(Table1[[#This Row],[Account '#]],Accounts!A:A,Accounts!D:D)</f>
        <v>#N/A</v>
      </c>
      <c r="G235" s="146"/>
      <c r="H235" s="144" t="e">
        <f>IF(Table1[[#This Row],[GST?]],Table1[[#This Row],[Amount inc GST]]-(Table1[[#This Row],[Amount inc GST]]/1.15),0)</f>
        <v>#N/A</v>
      </c>
      <c r="I235" s="146" t="e">
        <f>Table1[[#This Row],[Amount inc GST]]-Table1[[#This Row],[GST]]</f>
        <v>#N/A</v>
      </c>
      <c r="J235" s="97"/>
      <c r="K235" s="154">
        <f>IF(J235="c",K234+Table1[[#This Row],[Amount inc GST]],K234)</f>
        <v>0</v>
      </c>
      <c r="L235" s="154">
        <f>IF(J235="p1",L234+Table1[Amount inc GST],L234)</f>
        <v>0</v>
      </c>
      <c r="M235" s="154">
        <f>IF(J235="p2",M234+Table1[Amount inc GST],M234)</f>
        <v>0</v>
      </c>
      <c r="N235" s="152">
        <f>IF(J235="s",N234+Table1[[#This Row],[Amount inc GST]],N234)</f>
        <v>0</v>
      </c>
      <c r="O235" s="129"/>
      <c r="P235" s="128" t="e">
        <f>Table1[[#This Row],[Amount ex GST]]</f>
        <v>#N/A</v>
      </c>
      <c r="Q235" s="129"/>
      <c r="R235" s="128" t="e">
        <f>Table1[[#This Row],[Amount ex GST]]-Table1[[#This Row],[Amount1]]</f>
        <v>#N/A</v>
      </c>
    </row>
    <row r="236" spans="1:18" x14ac:dyDescent="0.2">
      <c r="A236" s="99"/>
      <c r="B236" s="102"/>
      <c r="C236" s="103"/>
      <c r="D236" s="104"/>
      <c r="E236" s="101" t="e">
        <f>LOOKUP(D236,Accounts!A:A,Accounts!B:B)</f>
        <v>#N/A</v>
      </c>
      <c r="F236" s="101" t="e">
        <f>LOOKUP(Table1[[#This Row],[Account '#]],Accounts!A:A,Accounts!D:D)</f>
        <v>#N/A</v>
      </c>
      <c r="G236" s="146"/>
      <c r="H236" s="144" t="e">
        <f>IF(Table1[[#This Row],[GST?]],Table1[[#This Row],[Amount inc GST]]-(Table1[[#This Row],[Amount inc GST]]/1.15),0)</f>
        <v>#N/A</v>
      </c>
      <c r="I236" s="146" t="e">
        <f>Table1[[#This Row],[Amount inc GST]]-Table1[[#This Row],[GST]]</f>
        <v>#N/A</v>
      </c>
      <c r="J236" s="97"/>
      <c r="K236" s="154">
        <f>IF(J236="c",K235+Table1[[#This Row],[Amount inc GST]],K235)</f>
        <v>0</v>
      </c>
      <c r="L236" s="154">
        <f>IF(J236="p1",L235+Table1[Amount inc GST],L235)</f>
        <v>0</v>
      </c>
      <c r="M236" s="154">
        <f>IF(J236="p2",M235+Table1[Amount inc GST],M235)</f>
        <v>0</v>
      </c>
      <c r="N236" s="152">
        <f>IF(J236="s",N235+Table1[[#This Row],[Amount inc GST]],N235)</f>
        <v>0</v>
      </c>
      <c r="O236" s="129"/>
      <c r="P236" s="128" t="e">
        <f>Table1[[#This Row],[Amount ex GST]]</f>
        <v>#N/A</v>
      </c>
      <c r="Q236" s="129"/>
      <c r="R236" s="128" t="e">
        <f>Table1[[#This Row],[Amount ex GST]]-Table1[[#This Row],[Amount1]]</f>
        <v>#N/A</v>
      </c>
    </row>
    <row r="237" spans="1:18" x14ac:dyDescent="0.2">
      <c r="A237" s="99"/>
      <c r="B237" s="102"/>
      <c r="C237" s="103"/>
      <c r="D237" s="104"/>
      <c r="E237" s="101" t="e">
        <f>LOOKUP(D237,Accounts!A:A,Accounts!B:B)</f>
        <v>#N/A</v>
      </c>
      <c r="F237" s="101" t="e">
        <f>LOOKUP(Table1[[#This Row],[Account '#]],Accounts!A:A,Accounts!D:D)</f>
        <v>#N/A</v>
      </c>
      <c r="G237" s="146"/>
      <c r="H237" s="144" t="e">
        <f>IF(Table1[[#This Row],[GST?]],Table1[[#This Row],[Amount inc GST]]-(Table1[[#This Row],[Amount inc GST]]/1.15),0)</f>
        <v>#N/A</v>
      </c>
      <c r="I237" s="146" t="e">
        <f>Table1[[#This Row],[Amount inc GST]]-Table1[[#This Row],[GST]]</f>
        <v>#N/A</v>
      </c>
      <c r="J237" s="97"/>
      <c r="K237" s="154">
        <f>IF(J237="c",K236+Table1[[#This Row],[Amount inc GST]],K236)</f>
        <v>0</v>
      </c>
      <c r="L237" s="154">
        <f>IF(J237="p1",L236+Table1[Amount inc GST],L236)</f>
        <v>0</v>
      </c>
      <c r="M237" s="154">
        <f>IF(J237="p2",M236+Table1[Amount inc GST],M236)</f>
        <v>0</v>
      </c>
      <c r="N237" s="152">
        <f>IF(J237="s",N236+Table1[[#This Row],[Amount inc GST]],N236)</f>
        <v>0</v>
      </c>
      <c r="O237" s="129"/>
      <c r="P237" s="128" t="e">
        <f>Table1[[#This Row],[Amount ex GST]]</f>
        <v>#N/A</v>
      </c>
      <c r="Q237" s="129"/>
      <c r="R237" s="128" t="e">
        <f>Table1[[#This Row],[Amount ex GST]]-Table1[[#This Row],[Amount1]]</f>
        <v>#N/A</v>
      </c>
    </row>
    <row r="238" spans="1:18" x14ac:dyDescent="0.2">
      <c r="A238" s="99"/>
      <c r="B238" s="111"/>
      <c r="C238" s="103"/>
      <c r="D238" s="104"/>
      <c r="E238" s="101" t="e">
        <f>LOOKUP(D238,Accounts!A:A,Accounts!B:B)</f>
        <v>#N/A</v>
      </c>
      <c r="F238" s="101" t="e">
        <f>LOOKUP(Table1[[#This Row],[Account '#]],Accounts!A:A,Accounts!D:D)</f>
        <v>#N/A</v>
      </c>
      <c r="G238" s="146"/>
      <c r="H238" s="144" t="e">
        <f>IF(Table1[[#This Row],[GST?]],Table1[[#This Row],[Amount inc GST]]-(Table1[[#This Row],[Amount inc GST]]/1.15),0)</f>
        <v>#N/A</v>
      </c>
      <c r="I238" s="146" t="e">
        <f>Table1[[#This Row],[Amount inc GST]]-Table1[[#This Row],[GST]]</f>
        <v>#N/A</v>
      </c>
      <c r="J238" s="97"/>
      <c r="K238" s="153">
        <f>IF(J238="c",K237+Table1[[#This Row],[Amount inc GST]],K237)</f>
        <v>0</v>
      </c>
      <c r="L238" s="153">
        <f>IF(J238="p1",L237+Table1[Amount inc GST],L237)</f>
        <v>0</v>
      </c>
      <c r="M238" s="153">
        <f>IF(J238="p2",M237+Table1[Amount inc GST],M237)</f>
        <v>0</v>
      </c>
      <c r="N238" s="152">
        <f>IF(J238="s",N237+Table1[[#This Row],[Amount inc GST]],N237)</f>
        <v>0</v>
      </c>
      <c r="O238" s="129"/>
      <c r="P238" s="128" t="e">
        <f>Table1[[#This Row],[Amount ex GST]]</f>
        <v>#N/A</v>
      </c>
      <c r="Q238" s="129"/>
      <c r="R238" s="128" t="e">
        <f>Table1[[#This Row],[Amount ex GST]]-Table1[[#This Row],[Amount1]]</f>
        <v>#N/A</v>
      </c>
    </row>
    <row r="239" spans="1:18" x14ac:dyDescent="0.2">
      <c r="A239" s="99"/>
      <c r="B239" s="102"/>
      <c r="C239" s="103"/>
      <c r="D239" s="104"/>
      <c r="E239" s="101" t="e">
        <f>LOOKUP(D239,Accounts!A:A,Accounts!B:B)</f>
        <v>#N/A</v>
      </c>
      <c r="F239" s="101" t="e">
        <f>LOOKUP(Table1[[#This Row],[Account '#]],Accounts!A:A,Accounts!D:D)</f>
        <v>#N/A</v>
      </c>
      <c r="G239" s="146"/>
      <c r="H239" s="144" t="e">
        <f>IF(Table1[[#This Row],[GST?]],Table1[[#This Row],[Amount inc GST]]-(Table1[[#This Row],[Amount inc GST]]/1.15),0)</f>
        <v>#N/A</v>
      </c>
      <c r="I239" s="146" t="e">
        <f>Table1[[#This Row],[Amount inc GST]]-Table1[[#This Row],[GST]]</f>
        <v>#N/A</v>
      </c>
      <c r="J239" s="97"/>
      <c r="K239" s="154">
        <f>IF(J239="c",K238+Table1[[#This Row],[Amount inc GST]],K238)</f>
        <v>0</v>
      </c>
      <c r="L239" s="154">
        <f>IF(J239="p1",L238+Table1[Amount inc GST],L238)</f>
        <v>0</v>
      </c>
      <c r="M239" s="154">
        <f>IF(J239="p2",M238+Table1[Amount inc GST],M238)</f>
        <v>0</v>
      </c>
      <c r="N239" s="152">
        <f>IF(J239="s",N238+Table1[[#This Row],[Amount inc GST]],N238)</f>
        <v>0</v>
      </c>
      <c r="O239" s="129"/>
      <c r="P239" s="128" t="e">
        <f>Table1[[#This Row],[Amount ex GST]]</f>
        <v>#N/A</v>
      </c>
      <c r="Q239" s="129"/>
      <c r="R239" s="128" t="e">
        <f>Table1[[#This Row],[Amount ex GST]]-Table1[[#This Row],[Amount1]]</f>
        <v>#N/A</v>
      </c>
    </row>
    <row r="240" spans="1:18" x14ac:dyDescent="0.2">
      <c r="A240" s="99"/>
      <c r="B240" s="111"/>
      <c r="C240" s="103"/>
      <c r="D240" s="104"/>
      <c r="E240" s="101" t="e">
        <f>LOOKUP(D240,Accounts!A:A,Accounts!B:B)</f>
        <v>#N/A</v>
      </c>
      <c r="F240" s="101" t="e">
        <f>LOOKUP(Table1[[#This Row],[Account '#]],Accounts!A:A,Accounts!D:D)</f>
        <v>#N/A</v>
      </c>
      <c r="G240" s="146"/>
      <c r="H240" s="144" t="e">
        <f>IF(Table1[[#This Row],[GST?]],Table1[[#This Row],[Amount inc GST]]-(Table1[[#This Row],[Amount inc GST]]/1.15),0)</f>
        <v>#N/A</v>
      </c>
      <c r="I240" s="146" t="e">
        <f>Table1[[#This Row],[Amount inc GST]]-Table1[[#This Row],[GST]]</f>
        <v>#N/A</v>
      </c>
      <c r="J240" s="97"/>
      <c r="K240" s="153">
        <f>IF(J240="c",K239+Table1[[#This Row],[Amount inc GST]],K239)</f>
        <v>0</v>
      </c>
      <c r="L240" s="153">
        <f>IF(J240="p1",L239+Table1[Amount inc GST],L239)</f>
        <v>0</v>
      </c>
      <c r="M240" s="153">
        <f>IF(J240="p2",M239+Table1[Amount inc GST],M239)</f>
        <v>0</v>
      </c>
      <c r="N240" s="152">
        <f>IF(J240="s",N239+Table1[[#This Row],[Amount inc GST]],N239)</f>
        <v>0</v>
      </c>
      <c r="O240" s="129"/>
      <c r="P240" s="128" t="e">
        <f>Table1[[#This Row],[Amount ex GST]]</f>
        <v>#N/A</v>
      </c>
      <c r="Q240" s="129"/>
      <c r="R240" s="128" t="e">
        <f>Table1[[#This Row],[Amount ex GST]]-Table1[[#This Row],[Amount1]]</f>
        <v>#N/A</v>
      </c>
    </row>
    <row r="241" spans="1:18" x14ac:dyDescent="0.2">
      <c r="A241" s="99"/>
      <c r="B241" s="111"/>
      <c r="C241" s="103"/>
      <c r="D241" s="104"/>
      <c r="E241" s="101" t="e">
        <f>LOOKUP(D241,Accounts!A:A,Accounts!B:B)</f>
        <v>#N/A</v>
      </c>
      <c r="F241" s="101" t="e">
        <f>LOOKUP(Table1[[#This Row],[Account '#]],Accounts!A:A,Accounts!D:D)</f>
        <v>#N/A</v>
      </c>
      <c r="G241" s="146"/>
      <c r="H241" s="144" t="e">
        <f>IF(Table1[[#This Row],[GST?]],Table1[[#This Row],[Amount inc GST]]-(Table1[[#This Row],[Amount inc GST]]/1.15),0)</f>
        <v>#N/A</v>
      </c>
      <c r="I241" s="146" t="e">
        <f>Table1[[#This Row],[Amount inc GST]]-Table1[[#This Row],[GST]]</f>
        <v>#N/A</v>
      </c>
      <c r="J241" s="97"/>
      <c r="K241" s="153">
        <f>IF(J241="c",K240+Table1[[#This Row],[Amount inc GST]],K240)</f>
        <v>0</v>
      </c>
      <c r="L241" s="153">
        <f>IF(J241="p1",L240+Table1[Amount inc GST],L240)</f>
        <v>0</v>
      </c>
      <c r="M241" s="153">
        <f>IF(J241="p2",M240+Table1[Amount inc GST],M240)</f>
        <v>0</v>
      </c>
      <c r="N241" s="152">
        <f>IF(J241="s",N240+Table1[[#This Row],[Amount inc GST]],N240)</f>
        <v>0</v>
      </c>
      <c r="O241" s="129"/>
      <c r="P241" s="128" t="e">
        <f>Table1[[#This Row],[Amount ex GST]]</f>
        <v>#N/A</v>
      </c>
      <c r="Q241" s="129"/>
      <c r="R241" s="128" t="e">
        <f>Table1[[#This Row],[Amount ex GST]]-Table1[[#This Row],[Amount1]]</f>
        <v>#N/A</v>
      </c>
    </row>
    <row r="242" spans="1:18" x14ac:dyDescent="0.2">
      <c r="A242" s="99"/>
      <c r="B242" s="111"/>
      <c r="C242" s="103"/>
      <c r="D242" s="104"/>
      <c r="E242" s="101" t="e">
        <f>LOOKUP(D242,Accounts!A:A,Accounts!B:B)</f>
        <v>#N/A</v>
      </c>
      <c r="F242" s="101" t="e">
        <f>LOOKUP(Table1[[#This Row],[Account '#]],Accounts!A:A,Accounts!D:D)</f>
        <v>#N/A</v>
      </c>
      <c r="G242" s="146"/>
      <c r="H242" s="144" t="e">
        <f>IF(Table1[[#This Row],[GST?]],Table1[[#This Row],[Amount inc GST]]-(Table1[[#This Row],[Amount inc GST]]/1.15),0)</f>
        <v>#N/A</v>
      </c>
      <c r="I242" s="146" t="e">
        <f>Table1[[#This Row],[Amount inc GST]]-Table1[[#This Row],[GST]]</f>
        <v>#N/A</v>
      </c>
      <c r="J242" s="97"/>
      <c r="K242" s="153">
        <f>IF(J242="c",K241+Table1[[#This Row],[Amount inc GST]],K241)</f>
        <v>0</v>
      </c>
      <c r="L242" s="153">
        <f>IF(J242="p1",L241+Table1[Amount inc GST],L241)</f>
        <v>0</v>
      </c>
      <c r="M242" s="153">
        <f>IF(J242="p2",M241+Table1[Amount inc GST],M241)</f>
        <v>0</v>
      </c>
      <c r="N242" s="152">
        <f>IF(J242="s",N241+Table1[[#This Row],[Amount inc GST]],N241)</f>
        <v>0</v>
      </c>
      <c r="O242" s="129"/>
      <c r="P242" s="128" t="e">
        <f>Table1[[#This Row],[Amount ex GST]]</f>
        <v>#N/A</v>
      </c>
      <c r="Q242" s="129"/>
      <c r="R242" s="128" t="e">
        <f>Table1[[#This Row],[Amount ex GST]]-Table1[[#This Row],[Amount1]]</f>
        <v>#N/A</v>
      </c>
    </row>
    <row r="243" spans="1:18" x14ac:dyDescent="0.2">
      <c r="A243" s="99"/>
      <c r="B243" s="111"/>
      <c r="C243" s="103"/>
      <c r="D243" s="104"/>
      <c r="E243" s="101" t="e">
        <f>LOOKUP(D243,Accounts!A:A,Accounts!B:B)</f>
        <v>#N/A</v>
      </c>
      <c r="F243" s="101" t="e">
        <f>LOOKUP(Table1[[#This Row],[Account '#]],Accounts!A:A,Accounts!D:D)</f>
        <v>#N/A</v>
      </c>
      <c r="G243" s="146"/>
      <c r="H243" s="144" t="e">
        <f>IF(Table1[[#This Row],[GST?]],Table1[[#This Row],[Amount inc GST]]-(Table1[[#This Row],[Amount inc GST]]/1.15),0)</f>
        <v>#N/A</v>
      </c>
      <c r="I243" s="146" t="e">
        <f>Table1[[#This Row],[Amount inc GST]]-Table1[[#This Row],[GST]]</f>
        <v>#N/A</v>
      </c>
      <c r="J243" s="97"/>
      <c r="K243" s="153">
        <f>IF(J243="c",K242+Table1[[#This Row],[Amount inc GST]],K242)</f>
        <v>0</v>
      </c>
      <c r="L243" s="153">
        <f>IF(J243="p1",L242+Table1[Amount inc GST],L242)</f>
        <v>0</v>
      </c>
      <c r="M243" s="153">
        <f>IF(J243="p2",M242+Table1[Amount inc GST],M242)</f>
        <v>0</v>
      </c>
      <c r="N243" s="152">
        <f>IF(J243="s",N242+Table1[[#This Row],[Amount inc GST]],N242)</f>
        <v>0</v>
      </c>
      <c r="O243" s="129"/>
      <c r="P243" s="128" t="e">
        <f>Table1[[#This Row],[Amount ex GST]]</f>
        <v>#N/A</v>
      </c>
      <c r="Q243" s="129"/>
      <c r="R243" s="128" t="e">
        <f>Table1[[#This Row],[Amount ex GST]]-Table1[[#This Row],[Amount1]]</f>
        <v>#N/A</v>
      </c>
    </row>
    <row r="244" spans="1:18" x14ac:dyDescent="0.2">
      <c r="A244" s="99"/>
      <c r="B244" s="102"/>
      <c r="C244" s="103"/>
      <c r="D244" s="104"/>
      <c r="E244" s="101" t="e">
        <f>LOOKUP(D244,Accounts!A:A,Accounts!B:B)</f>
        <v>#N/A</v>
      </c>
      <c r="F244" s="101" t="e">
        <f>LOOKUP(Table1[[#This Row],[Account '#]],Accounts!A:A,Accounts!D:D)</f>
        <v>#N/A</v>
      </c>
      <c r="G244" s="146"/>
      <c r="H244" s="144" t="e">
        <f>IF(Table1[[#This Row],[GST?]],Table1[[#This Row],[Amount inc GST]]-(Table1[[#This Row],[Amount inc GST]]/1.15),0)</f>
        <v>#N/A</v>
      </c>
      <c r="I244" s="146" t="e">
        <f>Table1[[#This Row],[Amount inc GST]]-Table1[[#This Row],[GST]]</f>
        <v>#N/A</v>
      </c>
      <c r="J244" s="97"/>
      <c r="K244" s="154">
        <f>IF(J244="c",K243+Table1[[#This Row],[Amount inc GST]],K243)</f>
        <v>0</v>
      </c>
      <c r="L244" s="154">
        <f>IF(J244="p1",L243+Table1[Amount inc GST],L243)</f>
        <v>0</v>
      </c>
      <c r="M244" s="154">
        <f>IF(J244="p2",M243+Table1[Amount inc GST],M243)</f>
        <v>0</v>
      </c>
      <c r="N244" s="152">
        <f>IF(J244="s",N243+Table1[[#This Row],[Amount inc GST]],N243)</f>
        <v>0</v>
      </c>
      <c r="O244" s="129"/>
      <c r="P244" s="128" t="e">
        <f>Table1[[#This Row],[Amount ex GST]]</f>
        <v>#N/A</v>
      </c>
      <c r="Q244" s="129"/>
      <c r="R244" s="128" t="e">
        <f>Table1[[#This Row],[Amount ex GST]]-Table1[[#This Row],[Amount1]]</f>
        <v>#N/A</v>
      </c>
    </row>
    <row r="245" spans="1:18" x14ac:dyDescent="0.2">
      <c r="A245" s="99"/>
      <c r="B245" s="93"/>
      <c r="C245" s="94"/>
      <c r="D245" s="95"/>
      <c r="E245" s="96" t="e">
        <f>LOOKUP(D245,Accounts!A:A,Accounts!B:B)</f>
        <v>#N/A</v>
      </c>
      <c r="F245" s="96" t="e">
        <f>LOOKUP(Table1[[#This Row],[Account '#]],Accounts!A:A,Accounts!D:D)</f>
        <v>#N/A</v>
      </c>
      <c r="G245" s="144"/>
      <c r="H245" s="144" t="e">
        <f>IF(Table1[[#This Row],[GST?]],Table1[[#This Row],[Amount inc GST]]-(Table1[[#This Row],[Amount inc GST]]/1.15),0)</f>
        <v>#N/A</v>
      </c>
      <c r="I245" s="144" t="e">
        <f>Table1[[#This Row],[Amount inc GST]]-Table1[[#This Row],[GST]]</f>
        <v>#N/A</v>
      </c>
      <c r="J245" s="97"/>
      <c r="K245" s="153">
        <f>IF(J245="c",K244+Table1[[#This Row],[Amount inc GST]],K244)</f>
        <v>0</v>
      </c>
      <c r="L245" s="153">
        <f>IF(J245="p1",L244+Table1[Amount inc GST],L244)</f>
        <v>0</v>
      </c>
      <c r="M245" s="153">
        <f>IF(J245="p2",M244+Table1[Amount inc GST],M244)</f>
        <v>0</v>
      </c>
      <c r="N245" s="152">
        <f>IF(J245="s",N244+Table1[[#This Row],[Amount inc GST]],N244)</f>
        <v>0</v>
      </c>
      <c r="O245" s="129"/>
      <c r="P245" s="128" t="e">
        <f>Table1[[#This Row],[Amount ex GST]]</f>
        <v>#N/A</v>
      </c>
      <c r="Q245" s="129"/>
      <c r="R245" s="128" t="e">
        <f>Table1[[#This Row],[Amount ex GST]]-Table1[[#This Row],[Amount1]]</f>
        <v>#N/A</v>
      </c>
    </row>
    <row r="246" spans="1:18" x14ac:dyDescent="0.2">
      <c r="A246" s="99"/>
      <c r="B246" s="93"/>
      <c r="C246" s="94"/>
      <c r="D246" s="95"/>
      <c r="E246" s="96" t="e">
        <f>LOOKUP(D246,Accounts!A:A,Accounts!B:B)</f>
        <v>#N/A</v>
      </c>
      <c r="F246" s="96" t="e">
        <f>LOOKUP(Table1[[#This Row],[Account '#]],Accounts!A:A,Accounts!D:D)</f>
        <v>#N/A</v>
      </c>
      <c r="G246" s="144"/>
      <c r="H246" s="144" t="e">
        <f>IF(Table1[[#This Row],[GST?]],Table1[[#This Row],[Amount inc GST]]-(Table1[[#This Row],[Amount inc GST]]/1.15),0)</f>
        <v>#N/A</v>
      </c>
      <c r="I246" s="144" t="e">
        <f>Table1[[#This Row],[Amount inc GST]]-Table1[[#This Row],[GST]]</f>
        <v>#N/A</v>
      </c>
      <c r="J246" s="97"/>
      <c r="K246" s="153">
        <f>IF(J246="c",K245+Table1[[#This Row],[Amount inc GST]],K245)</f>
        <v>0</v>
      </c>
      <c r="L246" s="153">
        <f>IF(J246="p1",L245+Table1[Amount inc GST],L245)</f>
        <v>0</v>
      </c>
      <c r="M246" s="153">
        <f>IF(J246="p2",M245+Table1[Amount inc GST],M245)</f>
        <v>0</v>
      </c>
      <c r="N246" s="152">
        <f>IF(J246="s",N245+Table1[[#This Row],[Amount inc GST]],N245)</f>
        <v>0</v>
      </c>
      <c r="O246" s="129"/>
      <c r="P246" s="128" t="e">
        <f>Table1[[#This Row],[Amount ex GST]]</f>
        <v>#N/A</v>
      </c>
      <c r="Q246" s="129"/>
      <c r="R246" s="128" t="e">
        <f>Table1[[#This Row],[Amount ex GST]]-Table1[[#This Row],[Amount1]]</f>
        <v>#N/A</v>
      </c>
    </row>
    <row r="247" spans="1:18" x14ac:dyDescent="0.2">
      <c r="A247" s="99"/>
      <c r="B247" s="93"/>
      <c r="C247" s="94"/>
      <c r="D247" s="95"/>
      <c r="E247" s="96" t="e">
        <f>LOOKUP(D247,Accounts!A:A,Accounts!B:B)</f>
        <v>#N/A</v>
      </c>
      <c r="F247" s="96" t="e">
        <f>LOOKUP(Table1[[#This Row],[Account '#]],Accounts!A:A,Accounts!D:D)</f>
        <v>#N/A</v>
      </c>
      <c r="G247" s="144"/>
      <c r="H247" s="144" t="e">
        <f>IF(Table1[[#This Row],[GST?]],Table1[[#This Row],[Amount inc GST]]-(Table1[[#This Row],[Amount inc GST]]/1.15),0)</f>
        <v>#N/A</v>
      </c>
      <c r="I247" s="144" t="e">
        <f>Table1[[#This Row],[Amount inc GST]]-Table1[[#This Row],[GST]]</f>
        <v>#N/A</v>
      </c>
      <c r="J247" s="97"/>
      <c r="K247" s="153">
        <f>IF(J247="c",K246+Table1[[#This Row],[Amount inc GST]],K246)</f>
        <v>0</v>
      </c>
      <c r="L247" s="153">
        <f>IF(J247="p1",L246+Table1[Amount inc GST],L246)</f>
        <v>0</v>
      </c>
      <c r="M247" s="153">
        <f>IF(J247="p2",M246+Table1[Amount inc GST],M246)</f>
        <v>0</v>
      </c>
      <c r="N247" s="152">
        <f>IF(J247="s",N246+Table1[[#This Row],[Amount inc GST]],N246)</f>
        <v>0</v>
      </c>
      <c r="O247" s="129"/>
      <c r="P247" s="128" t="e">
        <f>Table1[[#This Row],[Amount ex GST]]</f>
        <v>#N/A</v>
      </c>
      <c r="Q247" s="129"/>
      <c r="R247" s="128" t="e">
        <f>Table1[[#This Row],[Amount ex GST]]-Table1[[#This Row],[Amount1]]</f>
        <v>#N/A</v>
      </c>
    </row>
    <row r="248" spans="1:18" x14ac:dyDescent="0.2">
      <c r="A248" s="99"/>
      <c r="B248" s="93"/>
      <c r="C248" s="94"/>
      <c r="D248" s="95"/>
      <c r="E248" s="96" t="e">
        <f>LOOKUP(D248,Accounts!A:A,Accounts!B:B)</f>
        <v>#N/A</v>
      </c>
      <c r="F248" s="96" t="e">
        <f>LOOKUP(Table1[[#This Row],[Account '#]],Accounts!A:A,Accounts!D:D)</f>
        <v>#N/A</v>
      </c>
      <c r="G248" s="144"/>
      <c r="H248" s="144" t="e">
        <f>IF(Table1[[#This Row],[GST?]],Table1[[#This Row],[Amount inc GST]]-(Table1[[#This Row],[Amount inc GST]]/1.15),0)</f>
        <v>#N/A</v>
      </c>
      <c r="I248" s="144" t="e">
        <f>Table1[[#This Row],[Amount inc GST]]-Table1[[#This Row],[GST]]</f>
        <v>#N/A</v>
      </c>
      <c r="J248" s="97"/>
      <c r="K248" s="153">
        <f>IF(J248="c",K247+Table1[[#This Row],[Amount inc GST]],K247)</f>
        <v>0</v>
      </c>
      <c r="L248" s="153">
        <f>IF(J248="p1",L247+Table1[Amount inc GST],L247)</f>
        <v>0</v>
      </c>
      <c r="M248" s="153">
        <f>IF(J248="p2",M247+Table1[Amount inc GST],M247)</f>
        <v>0</v>
      </c>
      <c r="N248" s="152">
        <f>IF(J248="s",N247+Table1[[#This Row],[Amount inc GST]],N247)</f>
        <v>0</v>
      </c>
      <c r="O248" s="129"/>
      <c r="P248" s="128" t="e">
        <f>Table1[[#This Row],[Amount ex GST]]</f>
        <v>#N/A</v>
      </c>
      <c r="Q248" s="129"/>
      <c r="R248" s="128" t="e">
        <f>Table1[[#This Row],[Amount ex GST]]-Table1[[#This Row],[Amount1]]</f>
        <v>#N/A</v>
      </c>
    </row>
    <row r="249" spans="1:18" x14ac:dyDescent="0.2">
      <c r="A249" s="99"/>
      <c r="B249" s="93"/>
      <c r="C249" s="94"/>
      <c r="D249" s="95"/>
      <c r="E249" s="96" t="e">
        <f>LOOKUP(D249,Accounts!A:A,Accounts!B:B)</f>
        <v>#N/A</v>
      </c>
      <c r="F249" s="96" t="e">
        <f>LOOKUP(Table1[[#This Row],[Account '#]],Accounts!A:A,Accounts!D:D)</f>
        <v>#N/A</v>
      </c>
      <c r="G249" s="144"/>
      <c r="H249" s="144" t="e">
        <f>IF(Table1[[#This Row],[GST?]],Table1[[#This Row],[Amount inc GST]]-(Table1[[#This Row],[Amount inc GST]]/1.15),0)</f>
        <v>#N/A</v>
      </c>
      <c r="I249" s="144" t="e">
        <f>Table1[[#This Row],[Amount inc GST]]-Table1[[#This Row],[GST]]</f>
        <v>#N/A</v>
      </c>
      <c r="J249" s="97"/>
      <c r="K249" s="153">
        <f>IF(J249="c",K248+Table1[[#This Row],[Amount inc GST]],K248)</f>
        <v>0</v>
      </c>
      <c r="L249" s="153">
        <f>IF(J249="p1",L248+Table1[Amount inc GST],L248)</f>
        <v>0</v>
      </c>
      <c r="M249" s="153">
        <f>IF(J249="p2",M248+Table1[Amount inc GST],M248)</f>
        <v>0</v>
      </c>
      <c r="N249" s="152">
        <f>IF(J249="s",N248+Table1[[#This Row],[Amount inc GST]],N248)</f>
        <v>0</v>
      </c>
      <c r="O249" s="129"/>
      <c r="P249" s="128" t="e">
        <f>Table1[[#This Row],[Amount ex GST]]</f>
        <v>#N/A</v>
      </c>
      <c r="Q249" s="129"/>
      <c r="R249" s="128" t="e">
        <f>Table1[[#This Row],[Amount ex GST]]-Table1[[#This Row],[Amount1]]</f>
        <v>#N/A</v>
      </c>
    </row>
    <row r="250" spans="1:18" x14ac:dyDescent="0.2">
      <c r="A250" s="99"/>
      <c r="B250" s="93"/>
      <c r="C250" s="94"/>
      <c r="D250" s="95"/>
      <c r="E250" s="100" t="e">
        <f>LOOKUP(D250,Accounts!A:A,Accounts!B:B)</f>
        <v>#N/A</v>
      </c>
      <c r="F250" s="100" t="e">
        <f>LOOKUP(Table1[[#This Row],[Account '#]],Accounts!A:A,Accounts!D:D)</f>
        <v>#N/A</v>
      </c>
      <c r="G250" s="144"/>
      <c r="H250" s="144" t="e">
        <f>IF(Table1[[#This Row],[GST?]],Table1[[#This Row],[Amount inc GST]]-(Table1[[#This Row],[Amount inc GST]]/1.15),0)</f>
        <v>#N/A</v>
      </c>
      <c r="I250" s="144" t="e">
        <f>Table1[[#This Row],[Amount inc GST]]-Table1[[#This Row],[GST]]</f>
        <v>#N/A</v>
      </c>
      <c r="J250" s="97"/>
      <c r="K250" s="153">
        <f>IF(J250="c",K249+Table1[[#This Row],[Amount inc GST]],K249)</f>
        <v>0</v>
      </c>
      <c r="L250" s="153">
        <f>IF(J250="p1",L249+Table1[Amount inc GST],L249)</f>
        <v>0</v>
      </c>
      <c r="M250" s="153">
        <f>IF(J250="p2",M249+Table1[Amount inc GST],M249)</f>
        <v>0</v>
      </c>
      <c r="N250" s="152">
        <f>IF(J250="s",N249+Table1[[#This Row],[Amount inc GST]],N249)</f>
        <v>0</v>
      </c>
      <c r="O250" s="129"/>
      <c r="P250" s="128" t="e">
        <f>Table1[[#This Row],[Amount ex GST]]</f>
        <v>#N/A</v>
      </c>
      <c r="Q250" s="129"/>
      <c r="R250" s="128" t="e">
        <f>Table1[[#This Row],[Amount ex GST]]-Table1[[#This Row],[Amount1]]</f>
        <v>#N/A</v>
      </c>
    </row>
    <row r="251" spans="1:18" x14ac:dyDescent="0.2">
      <c r="A251" s="99"/>
      <c r="B251" s="93"/>
      <c r="C251" s="94"/>
      <c r="D251" s="95"/>
      <c r="E251" s="96" t="e">
        <f>LOOKUP(D251,Accounts!A:A,Accounts!B:B)</f>
        <v>#N/A</v>
      </c>
      <c r="F251" s="96" t="e">
        <f>LOOKUP(Table1[[#This Row],[Account '#]],Accounts!A:A,Accounts!D:D)</f>
        <v>#N/A</v>
      </c>
      <c r="G251" s="144"/>
      <c r="H251" s="144" t="e">
        <f>IF(Table1[[#This Row],[GST?]],Table1[[#This Row],[Amount inc GST]]-(Table1[[#This Row],[Amount inc GST]]/1.15),0)</f>
        <v>#N/A</v>
      </c>
      <c r="I251" s="144" t="e">
        <f>Table1[[#This Row],[Amount inc GST]]-Table1[[#This Row],[GST]]</f>
        <v>#N/A</v>
      </c>
      <c r="J251" s="97"/>
      <c r="K251" s="153">
        <f>IF(J251="c",K250+Table1[[#This Row],[Amount inc GST]],K250)</f>
        <v>0</v>
      </c>
      <c r="L251" s="153">
        <f>IF(J251="p1",L250+Table1[Amount inc GST],L250)</f>
        <v>0</v>
      </c>
      <c r="M251" s="153">
        <f>IF(J251="p2",M250+Table1[Amount inc GST],M250)</f>
        <v>0</v>
      </c>
      <c r="N251" s="152">
        <f>IF(J251="s",N250+Table1[[#This Row],[Amount inc GST]],N250)</f>
        <v>0</v>
      </c>
      <c r="O251" s="129"/>
      <c r="P251" s="128" t="e">
        <f>Table1[[#This Row],[Amount ex GST]]</f>
        <v>#N/A</v>
      </c>
      <c r="Q251" s="129"/>
      <c r="R251" s="128" t="e">
        <f>Table1[[#This Row],[Amount ex GST]]-Table1[[#This Row],[Amount1]]</f>
        <v>#N/A</v>
      </c>
    </row>
    <row r="252" spans="1:18" x14ac:dyDescent="0.2">
      <c r="A252" s="99"/>
      <c r="B252" s="93"/>
      <c r="C252" s="94"/>
      <c r="D252" s="95"/>
      <c r="E252" s="96" t="e">
        <f>LOOKUP(D252,Accounts!A:A,Accounts!B:B)</f>
        <v>#N/A</v>
      </c>
      <c r="F252" s="96" t="e">
        <f>LOOKUP(Table1[[#This Row],[Account '#]],Accounts!A:A,Accounts!D:D)</f>
        <v>#N/A</v>
      </c>
      <c r="G252" s="144"/>
      <c r="H252" s="144" t="e">
        <f>IF(Table1[[#This Row],[GST?]],Table1[[#This Row],[Amount inc GST]]-(Table1[[#This Row],[Amount inc GST]]/1.15),0)</f>
        <v>#N/A</v>
      </c>
      <c r="I252" s="144" t="e">
        <f>Table1[[#This Row],[Amount inc GST]]-Table1[[#This Row],[GST]]</f>
        <v>#N/A</v>
      </c>
      <c r="J252" s="97"/>
      <c r="K252" s="153">
        <f>IF(J252="c",K251+Table1[[#This Row],[Amount inc GST]],K251)</f>
        <v>0</v>
      </c>
      <c r="L252" s="153">
        <f>IF(J252="p1",L251+Table1[Amount inc GST],L251)</f>
        <v>0</v>
      </c>
      <c r="M252" s="153">
        <f>IF(J252="p2",M251+Table1[Amount inc GST],M251)</f>
        <v>0</v>
      </c>
      <c r="N252" s="152">
        <f>IF(J252="s",N251+Table1[[#This Row],[Amount inc GST]],N251)</f>
        <v>0</v>
      </c>
      <c r="O252" s="129"/>
      <c r="P252" s="128" t="e">
        <f>Table1[[#This Row],[Amount ex GST]]</f>
        <v>#N/A</v>
      </c>
      <c r="Q252" s="129"/>
      <c r="R252" s="128" t="e">
        <f>Table1[[#This Row],[Amount ex GST]]-Table1[[#This Row],[Amount1]]</f>
        <v>#N/A</v>
      </c>
    </row>
    <row r="253" spans="1:18" x14ac:dyDescent="0.2">
      <c r="A253" s="99"/>
      <c r="B253" s="93"/>
      <c r="C253" s="94"/>
      <c r="D253" s="95"/>
      <c r="E253" s="96" t="e">
        <f>LOOKUP(D253,Accounts!A:A,Accounts!B:B)</f>
        <v>#N/A</v>
      </c>
      <c r="F253" s="96" t="e">
        <f>LOOKUP(Table1[[#This Row],[Account '#]],Accounts!A:A,Accounts!D:D)</f>
        <v>#N/A</v>
      </c>
      <c r="G253" s="144"/>
      <c r="H253" s="144" t="e">
        <f>IF(Table1[[#This Row],[GST?]],Table1[[#This Row],[Amount inc GST]]-(Table1[[#This Row],[Amount inc GST]]/1.15),0)</f>
        <v>#N/A</v>
      </c>
      <c r="I253" s="144" t="e">
        <f>Table1[[#This Row],[Amount inc GST]]-Table1[[#This Row],[GST]]</f>
        <v>#N/A</v>
      </c>
      <c r="J253" s="97"/>
      <c r="K253" s="153">
        <f>IF(J253="c",K252+Table1[[#This Row],[Amount inc GST]],K252)</f>
        <v>0</v>
      </c>
      <c r="L253" s="153">
        <f>IF(J253="p1",L252+Table1[Amount inc GST],L252)</f>
        <v>0</v>
      </c>
      <c r="M253" s="153">
        <f>IF(J253="p2",M252+Table1[Amount inc GST],M252)</f>
        <v>0</v>
      </c>
      <c r="N253" s="152">
        <f>IF(J253="s",N252+Table1[[#This Row],[Amount inc GST]],N252)</f>
        <v>0</v>
      </c>
      <c r="O253" s="129"/>
      <c r="P253" s="128" t="e">
        <f>Table1[[#This Row],[Amount ex GST]]</f>
        <v>#N/A</v>
      </c>
      <c r="Q253" s="129"/>
      <c r="R253" s="128" t="e">
        <f>Table1[[#This Row],[Amount ex GST]]-Table1[[#This Row],[Amount1]]</f>
        <v>#N/A</v>
      </c>
    </row>
    <row r="254" spans="1:18" x14ac:dyDescent="0.2">
      <c r="A254" s="99"/>
      <c r="B254" s="93"/>
      <c r="C254" s="94"/>
      <c r="D254" s="95"/>
      <c r="E254" s="96" t="e">
        <f>LOOKUP(D254,Accounts!A:A,Accounts!B:B)</f>
        <v>#N/A</v>
      </c>
      <c r="F254" s="96" t="e">
        <f>LOOKUP(Table1[[#This Row],[Account '#]],Accounts!A:A,Accounts!D:D)</f>
        <v>#N/A</v>
      </c>
      <c r="G254" s="144"/>
      <c r="H254" s="144" t="e">
        <f>IF(Table1[[#This Row],[GST?]],Table1[[#This Row],[Amount inc GST]]-(Table1[[#This Row],[Amount inc GST]]/1.15),0)</f>
        <v>#N/A</v>
      </c>
      <c r="I254" s="144" t="e">
        <f>Table1[[#This Row],[Amount inc GST]]-Table1[[#This Row],[GST]]</f>
        <v>#N/A</v>
      </c>
      <c r="J254" s="97"/>
      <c r="K254" s="153">
        <f>IF(J254="c",K253+Table1[[#This Row],[Amount inc GST]],K253)</f>
        <v>0</v>
      </c>
      <c r="L254" s="153">
        <f>IF(J254="p1",L253+Table1[Amount inc GST],L253)</f>
        <v>0</v>
      </c>
      <c r="M254" s="153">
        <f>IF(J254="p2",M253+Table1[Amount inc GST],M253)</f>
        <v>0</v>
      </c>
      <c r="N254" s="152">
        <f>IF(J254="s",N253+Table1[[#This Row],[Amount inc GST]],N253)</f>
        <v>0</v>
      </c>
      <c r="O254" s="129"/>
      <c r="P254" s="128" t="e">
        <f>Table1[[#This Row],[Amount ex GST]]</f>
        <v>#N/A</v>
      </c>
      <c r="Q254" s="129"/>
      <c r="R254" s="128" t="e">
        <f>Table1[[#This Row],[Amount ex GST]]-Table1[[#This Row],[Amount1]]</f>
        <v>#N/A</v>
      </c>
    </row>
    <row r="255" spans="1:18" x14ac:dyDescent="0.2">
      <c r="A255" s="99"/>
      <c r="B255" s="93"/>
      <c r="C255" s="94"/>
      <c r="D255" s="95"/>
      <c r="E255" s="96" t="e">
        <f>LOOKUP(D255,Accounts!A:A,Accounts!B:B)</f>
        <v>#N/A</v>
      </c>
      <c r="F255" s="96" t="e">
        <f>LOOKUP(Table1[[#This Row],[Account '#]],Accounts!A:A,Accounts!D:D)</f>
        <v>#N/A</v>
      </c>
      <c r="G255" s="144"/>
      <c r="H255" s="144" t="e">
        <f>IF(Table1[[#This Row],[GST?]],Table1[[#This Row],[Amount inc GST]]-(Table1[[#This Row],[Amount inc GST]]/1.15),0)</f>
        <v>#N/A</v>
      </c>
      <c r="I255" s="144" t="e">
        <f>Table1[[#This Row],[Amount inc GST]]-Table1[[#This Row],[GST]]</f>
        <v>#N/A</v>
      </c>
      <c r="J255" s="97"/>
      <c r="K255" s="153">
        <f>IF(J255="c",K254+Table1[[#This Row],[Amount inc GST]],K254)</f>
        <v>0</v>
      </c>
      <c r="L255" s="153">
        <f>IF(J255="p1",L254+Table1[Amount inc GST],L254)</f>
        <v>0</v>
      </c>
      <c r="M255" s="153">
        <f>IF(J255="p2",M254+Table1[Amount inc GST],M254)</f>
        <v>0</v>
      </c>
      <c r="N255" s="152">
        <f>IF(J255="s",N254+Table1[[#This Row],[Amount inc GST]],N254)</f>
        <v>0</v>
      </c>
      <c r="O255" s="129"/>
      <c r="P255" s="128" t="e">
        <f>Table1[[#This Row],[Amount ex GST]]</f>
        <v>#N/A</v>
      </c>
      <c r="Q255" s="129"/>
      <c r="R255" s="128" t="e">
        <f>Table1[[#This Row],[Amount ex GST]]-Table1[[#This Row],[Amount1]]</f>
        <v>#N/A</v>
      </c>
    </row>
    <row r="256" spans="1:18" x14ac:dyDescent="0.2">
      <c r="A256" s="99"/>
      <c r="B256" s="93"/>
      <c r="C256" s="94"/>
      <c r="D256" s="95"/>
      <c r="E256" s="96" t="e">
        <f>LOOKUP(D256,Accounts!A:A,Accounts!B:B)</f>
        <v>#N/A</v>
      </c>
      <c r="F256" s="96" t="e">
        <f>LOOKUP(Table1[[#This Row],[Account '#]],Accounts!A:A,Accounts!D:D)</f>
        <v>#N/A</v>
      </c>
      <c r="G256" s="144"/>
      <c r="H256" s="144" t="e">
        <f>IF(Table1[[#This Row],[GST?]],Table1[[#This Row],[Amount inc GST]]-(Table1[[#This Row],[Amount inc GST]]/1.15),0)</f>
        <v>#N/A</v>
      </c>
      <c r="I256" s="144" t="e">
        <f>Table1[[#This Row],[Amount inc GST]]-Table1[[#This Row],[GST]]</f>
        <v>#N/A</v>
      </c>
      <c r="J256" s="97"/>
      <c r="K256" s="153">
        <f>IF(J256="c",K255+Table1[[#This Row],[Amount inc GST]],K255)</f>
        <v>0</v>
      </c>
      <c r="L256" s="153">
        <f>IF(J256="p1",L255+Table1[Amount inc GST],L255)</f>
        <v>0</v>
      </c>
      <c r="M256" s="153">
        <f>IF(J256="p2",M255+Table1[Amount inc GST],M255)</f>
        <v>0</v>
      </c>
      <c r="N256" s="152">
        <f>IF(J256="s",N255+Table1[[#This Row],[Amount inc GST]],N255)</f>
        <v>0</v>
      </c>
      <c r="O256" s="129"/>
      <c r="P256" s="128" t="e">
        <f>Table1[[#This Row],[Amount ex GST]]</f>
        <v>#N/A</v>
      </c>
      <c r="Q256" s="129"/>
      <c r="R256" s="128" t="e">
        <f>Table1[[#This Row],[Amount ex GST]]-Table1[[#This Row],[Amount1]]</f>
        <v>#N/A</v>
      </c>
    </row>
    <row r="257" spans="1:18" x14ac:dyDescent="0.2">
      <c r="A257" s="99"/>
      <c r="B257" s="93"/>
      <c r="C257" s="94"/>
      <c r="D257" s="95"/>
      <c r="E257" s="96" t="e">
        <f>LOOKUP(D257,Accounts!A:A,Accounts!B:B)</f>
        <v>#N/A</v>
      </c>
      <c r="F257" s="96" t="e">
        <f>LOOKUP(Table1[[#This Row],[Account '#]],Accounts!A:A,Accounts!D:D)</f>
        <v>#N/A</v>
      </c>
      <c r="G257" s="144"/>
      <c r="H257" s="144" t="e">
        <f>IF(Table1[[#This Row],[GST?]],Table1[[#This Row],[Amount inc GST]]-(Table1[[#This Row],[Amount inc GST]]/1.15),0)</f>
        <v>#N/A</v>
      </c>
      <c r="I257" s="144" t="e">
        <f>Table1[[#This Row],[Amount inc GST]]-Table1[[#This Row],[GST]]</f>
        <v>#N/A</v>
      </c>
      <c r="J257" s="97"/>
      <c r="K257" s="153">
        <f>IF(J257="c",K256+Table1[[#This Row],[Amount inc GST]],K256)</f>
        <v>0</v>
      </c>
      <c r="L257" s="153">
        <f>IF(J257="p1",L256+Table1[Amount inc GST],L256)</f>
        <v>0</v>
      </c>
      <c r="M257" s="153">
        <f>IF(J257="p2",M256+Table1[Amount inc GST],M256)</f>
        <v>0</v>
      </c>
      <c r="N257" s="152">
        <f>IF(J257="s",N256+Table1[[#This Row],[Amount inc GST]],N256)</f>
        <v>0</v>
      </c>
      <c r="O257" s="129"/>
      <c r="P257" s="128" t="e">
        <f>Table1[[#This Row],[Amount ex GST]]</f>
        <v>#N/A</v>
      </c>
      <c r="Q257" s="129"/>
      <c r="R257" s="128" t="e">
        <f>Table1[[#This Row],[Amount ex GST]]-Table1[[#This Row],[Amount1]]</f>
        <v>#N/A</v>
      </c>
    </row>
    <row r="258" spans="1:18" x14ac:dyDescent="0.2">
      <c r="A258" s="99"/>
      <c r="B258" s="93"/>
      <c r="C258" s="94"/>
      <c r="D258" s="95"/>
      <c r="E258" s="96" t="e">
        <f>LOOKUP(D258,Accounts!A:A,Accounts!B:B)</f>
        <v>#N/A</v>
      </c>
      <c r="F258" s="96" t="e">
        <f>LOOKUP(Table1[[#This Row],[Account '#]],Accounts!A:A,Accounts!D:D)</f>
        <v>#N/A</v>
      </c>
      <c r="G258" s="144"/>
      <c r="H258" s="144" t="e">
        <f>IF(Table1[[#This Row],[GST?]],Table1[[#This Row],[Amount inc GST]]-(Table1[[#This Row],[Amount inc GST]]/1.15),0)</f>
        <v>#N/A</v>
      </c>
      <c r="I258" s="144" t="e">
        <f>Table1[[#This Row],[Amount inc GST]]-Table1[[#This Row],[GST]]</f>
        <v>#N/A</v>
      </c>
      <c r="J258" s="97"/>
      <c r="K258" s="153">
        <f>IF(J258="c",K257+Table1[[#This Row],[Amount inc GST]],K257)</f>
        <v>0</v>
      </c>
      <c r="L258" s="153">
        <f>IF(J258="p1",L257+Table1[Amount inc GST],L257)</f>
        <v>0</v>
      </c>
      <c r="M258" s="153">
        <f>IF(J258="p2",M257+Table1[Amount inc GST],M257)</f>
        <v>0</v>
      </c>
      <c r="N258" s="152">
        <f>IF(J258="s",N257+Table1[[#This Row],[Amount inc GST]],N257)</f>
        <v>0</v>
      </c>
      <c r="O258" s="129"/>
      <c r="P258" s="128" t="e">
        <f>Table1[[#This Row],[Amount ex GST]]</f>
        <v>#N/A</v>
      </c>
      <c r="Q258" s="129"/>
      <c r="R258" s="128" t="e">
        <f>Table1[[#This Row],[Amount ex GST]]-Table1[[#This Row],[Amount1]]</f>
        <v>#N/A</v>
      </c>
    </row>
    <row r="259" spans="1:18" x14ac:dyDescent="0.2">
      <c r="A259" s="99"/>
      <c r="B259" s="93"/>
      <c r="C259" s="94"/>
      <c r="D259" s="95"/>
      <c r="E259" s="96" t="e">
        <f>LOOKUP(D259,Accounts!A:A,Accounts!B:B)</f>
        <v>#N/A</v>
      </c>
      <c r="F259" s="96" t="e">
        <f>LOOKUP(Table1[[#This Row],[Account '#]],Accounts!A:A,Accounts!D:D)</f>
        <v>#N/A</v>
      </c>
      <c r="G259" s="144"/>
      <c r="H259" s="144" t="e">
        <f>IF(Table1[[#This Row],[GST?]],Table1[[#This Row],[Amount inc GST]]-(Table1[[#This Row],[Amount inc GST]]/1.15),0)</f>
        <v>#N/A</v>
      </c>
      <c r="I259" s="144" t="e">
        <f>Table1[[#This Row],[Amount inc GST]]-Table1[[#This Row],[GST]]</f>
        <v>#N/A</v>
      </c>
      <c r="J259" s="97"/>
      <c r="K259" s="153">
        <f>IF(J259="c",K258+Table1[[#This Row],[Amount inc GST]],K258)</f>
        <v>0</v>
      </c>
      <c r="L259" s="153">
        <f>IF(J259="p1",L258+Table1[Amount inc GST],L258)</f>
        <v>0</v>
      </c>
      <c r="M259" s="153">
        <f>IF(J259="p2",M258+Table1[Amount inc GST],M258)</f>
        <v>0</v>
      </c>
      <c r="N259" s="152">
        <f>IF(J259="s",N258+Table1[[#This Row],[Amount inc GST]],N258)</f>
        <v>0</v>
      </c>
      <c r="O259" s="129"/>
      <c r="P259" s="128" t="e">
        <f>Table1[[#This Row],[Amount ex GST]]</f>
        <v>#N/A</v>
      </c>
      <c r="Q259" s="129"/>
      <c r="R259" s="128" t="e">
        <f>Table1[[#This Row],[Amount ex GST]]-Table1[[#This Row],[Amount1]]</f>
        <v>#N/A</v>
      </c>
    </row>
    <row r="260" spans="1:18" x14ac:dyDescent="0.2">
      <c r="A260" s="99"/>
      <c r="B260" s="93"/>
      <c r="C260" s="94"/>
      <c r="D260" s="95"/>
      <c r="E260" s="96" t="e">
        <f>LOOKUP(D260,Accounts!A:A,Accounts!B:B)</f>
        <v>#N/A</v>
      </c>
      <c r="F260" s="96" t="e">
        <f>LOOKUP(Table1[[#This Row],[Account '#]],Accounts!A:A,Accounts!D:D)</f>
        <v>#N/A</v>
      </c>
      <c r="G260" s="144"/>
      <c r="H260" s="144" t="e">
        <f>IF(Table1[[#This Row],[GST?]],Table1[[#This Row],[Amount inc GST]]-(Table1[[#This Row],[Amount inc GST]]/1.15),0)</f>
        <v>#N/A</v>
      </c>
      <c r="I260" s="144" t="e">
        <f>Table1[[#This Row],[Amount inc GST]]-Table1[[#This Row],[GST]]</f>
        <v>#N/A</v>
      </c>
      <c r="J260" s="97"/>
      <c r="K260" s="153">
        <f>IF(J260="c",K259+Table1[[#This Row],[Amount inc GST]],K259)</f>
        <v>0</v>
      </c>
      <c r="L260" s="153">
        <f>IF(J260="p1",L259+Table1[Amount inc GST],L259)</f>
        <v>0</v>
      </c>
      <c r="M260" s="153">
        <f>IF(J260="p2",M259+Table1[Amount inc GST],M259)</f>
        <v>0</v>
      </c>
      <c r="N260" s="152">
        <f>IF(J260="s",N259+Table1[[#This Row],[Amount inc GST]],N259)</f>
        <v>0</v>
      </c>
      <c r="O260" s="129"/>
      <c r="P260" s="128" t="e">
        <f>Table1[[#This Row],[Amount ex GST]]</f>
        <v>#N/A</v>
      </c>
      <c r="Q260" s="129"/>
      <c r="R260" s="128" t="e">
        <f>Table1[[#This Row],[Amount ex GST]]-Table1[[#This Row],[Amount1]]</f>
        <v>#N/A</v>
      </c>
    </row>
    <row r="261" spans="1:18" x14ac:dyDescent="0.2">
      <c r="A261" s="99"/>
      <c r="B261" s="93"/>
      <c r="C261" s="94"/>
      <c r="D261" s="95"/>
      <c r="E261" s="96" t="e">
        <f>LOOKUP(D261,Accounts!A:A,Accounts!B:B)</f>
        <v>#N/A</v>
      </c>
      <c r="F261" s="96" t="e">
        <f>LOOKUP(Table1[[#This Row],[Account '#]],Accounts!A:A,Accounts!D:D)</f>
        <v>#N/A</v>
      </c>
      <c r="G261" s="144"/>
      <c r="H261" s="144" t="e">
        <f>IF(Table1[[#This Row],[GST?]],Table1[[#This Row],[Amount inc GST]]-(Table1[[#This Row],[Amount inc GST]]/1.15),0)</f>
        <v>#N/A</v>
      </c>
      <c r="I261" s="144" t="e">
        <f>Table1[[#This Row],[Amount inc GST]]-Table1[[#This Row],[GST]]</f>
        <v>#N/A</v>
      </c>
      <c r="J261" s="97"/>
      <c r="K261" s="153">
        <f>IF(J261="c",K260+Table1[[#This Row],[Amount inc GST]],K260)</f>
        <v>0</v>
      </c>
      <c r="L261" s="153">
        <f>IF(J261="p1",L260+Table1[Amount inc GST],L260)</f>
        <v>0</v>
      </c>
      <c r="M261" s="153">
        <f>IF(J261="p2",M260+Table1[Amount inc GST],M260)</f>
        <v>0</v>
      </c>
      <c r="N261" s="152">
        <f>IF(J261="s",N260+Table1[[#This Row],[Amount inc GST]],N260)</f>
        <v>0</v>
      </c>
      <c r="O261" s="129"/>
      <c r="P261" s="128" t="e">
        <f>Table1[[#This Row],[Amount ex GST]]</f>
        <v>#N/A</v>
      </c>
      <c r="Q261" s="129"/>
      <c r="R261" s="128" t="e">
        <f>Table1[[#This Row],[Amount ex GST]]-Table1[[#This Row],[Amount1]]</f>
        <v>#N/A</v>
      </c>
    </row>
    <row r="262" spans="1:18" x14ac:dyDescent="0.2">
      <c r="A262" s="99"/>
      <c r="B262" s="93"/>
      <c r="C262" s="94"/>
      <c r="D262" s="95"/>
      <c r="E262" s="96" t="e">
        <f>LOOKUP(D262,Accounts!A:A,Accounts!B:B)</f>
        <v>#N/A</v>
      </c>
      <c r="F262" s="96" t="e">
        <f>LOOKUP(Table1[[#This Row],[Account '#]],Accounts!A:A,Accounts!D:D)</f>
        <v>#N/A</v>
      </c>
      <c r="G262" s="144"/>
      <c r="H262" s="144" t="e">
        <f>IF(Table1[[#This Row],[GST?]],Table1[[#This Row],[Amount inc GST]]-(Table1[[#This Row],[Amount inc GST]]/1.15),0)</f>
        <v>#N/A</v>
      </c>
      <c r="I262" s="144" t="e">
        <f>Table1[[#This Row],[Amount inc GST]]-Table1[[#This Row],[GST]]</f>
        <v>#N/A</v>
      </c>
      <c r="J262" s="97"/>
      <c r="K262" s="153">
        <f>IF(J262="c",K261+Table1[[#This Row],[Amount inc GST]],K261)</f>
        <v>0</v>
      </c>
      <c r="L262" s="153">
        <f>IF(J262="p1",L261+Table1[Amount inc GST],L261)</f>
        <v>0</v>
      </c>
      <c r="M262" s="153">
        <f>IF(J262="p2",M261+Table1[Amount inc GST],M261)</f>
        <v>0</v>
      </c>
      <c r="N262" s="152">
        <f>IF(J262="s",N261+Table1[[#This Row],[Amount inc GST]],N261)</f>
        <v>0</v>
      </c>
      <c r="O262" s="129"/>
      <c r="P262" s="128" t="e">
        <f>Table1[[#This Row],[Amount ex GST]]</f>
        <v>#N/A</v>
      </c>
      <c r="Q262" s="129"/>
      <c r="R262" s="128" t="e">
        <f>Table1[[#This Row],[Amount ex GST]]-Table1[[#This Row],[Amount1]]</f>
        <v>#N/A</v>
      </c>
    </row>
    <row r="263" spans="1:18" x14ac:dyDescent="0.2">
      <c r="A263" s="99"/>
      <c r="B263" s="93"/>
      <c r="C263" s="94"/>
      <c r="D263" s="95"/>
      <c r="E263" s="96" t="e">
        <f>LOOKUP(D263,Accounts!A:A,Accounts!B:B)</f>
        <v>#N/A</v>
      </c>
      <c r="F263" s="96" t="e">
        <f>LOOKUP(Table1[[#This Row],[Account '#]],Accounts!A:A,Accounts!D:D)</f>
        <v>#N/A</v>
      </c>
      <c r="G263" s="144"/>
      <c r="H263" s="144" t="e">
        <f>IF(Table1[[#This Row],[GST?]],Table1[[#This Row],[Amount inc GST]]-(Table1[[#This Row],[Amount inc GST]]/1.15),0)</f>
        <v>#N/A</v>
      </c>
      <c r="I263" s="144" t="e">
        <f>Table1[[#This Row],[Amount inc GST]]-Table1[[#This Row],[GST]]</f>
        <v>#N/A</v>
      </c>
      <c r="J263" s="97"/>
      <c r="K263" s="153">
        <f>IF(J263="c",K262+Table1[[#This Row],[Amount inc GST]],K262)</f>
        <v>0</v>
      </c>
      <c r="L263" s="153">
        <f>IF(J263="p1",L262+Table1[Amount inc GST],L262)</f>
        <v>0</v>
      </c>
      <c r="M263" s="153">
        <f>IF(J263="p2",M262+Table1[Amount inc GST],M262)</f>
        <v>0</v>
      </c>
      <c r="N263" s="152">
        <f>IF(J263="s",N262+Table1[[#This Row],[Amount inc GST]],N262)</f>
        <v>0</v>
      </c>
      <c r="O263" s="129"/>
      <c r="P263" s="128" t="e">
        <f>Table1[[#This Row],[Amount ex GST]]</f>
        <v>#N/A</v>
      </c>
      <c r="Q263" s="129"/>
      <c r="R263" s="128" t="e">
        <f>Table1[[#This Row],[Amount ex GST]]-Table1[[#This Row],[Amount1]]</f>
        <v>#N/A</v>
      </c>
    </row>
    <row r="264" spans="1:18" x14ac:dyDescent="0.2">
      <c r="A264" s="99"/>
      <c r="B264" s="93"/>
      <c r="C264" s="94"/>
      <c r="D264" s="95"/>
      <c r="E264" s="96" t="e">
        <f>LOOKUP(D264,Accounts!A:A,Accounts!B:B)</f>
        <v>#N/A</v>
      </c>
      <c r="F264" s="96" t="e">
        <f>LOOKUP(Table1[[#This Row],[Account '#]],Accounts!A:A,Accounts!D:D)</f>
        <v>#N/A</v>
      </c>
      <c r="G264" s="144"/>
      <c r="H264" s="144" t="e">
        <f>IF(Table1[[#This Row],[GST?]],Table1[[#This Row],[Amount inc GST]]-(Table1[[#This Row],[Amount inc GST]]/1.15),0)</f>
        <v>#N/A</v>
      </c>
      <c r="I264" s="144" t="e">
        <f>Table1[[#This Row],[Amount inc GST]]-Table1[[#This Row],[GST]]</f>
        <v>#N/A</v>
      </c>
      <c r="J264" s="97"/>
      <c r="K264" s="153">
        <f>IF(J264="c",K263+Table1[[#This Row],[Amount inc GST]],K263)</f>
        <v>0</v>
      </c>
      <c r="L264" s="153">
        <f>IF(J264="p1",L263+Table1[Amount inc GST],L263)</f>
        <v>0</v>
      </c>
      <c r="M264" s="153">
        <f>IF(J264="p2",M263+Table1[Amount inc GST],M263)</f>
        <v>0</v>
      </c>
      <c r="N264" s="152">
        <f>IF(J264="s",N263+Table1[[#This Row],[Amount inc GST]],N263)</f>
        <v>0</v>
      </c>
      <c r="O264" s="129"/>
      <c r="P264" s="128" t="e">
        <f>Table1[[#This Row],[Amount ex GST]]</f>
        <v>#N/A</v>
      </c>
      <c r="Q264" s="129"/>
      <c r="R264" s="128" t="e">
        <f>Table1[[#This Row],[Amount ex GST]]-Table1[[#This Row],[Amount1]]</f>
        <v>#N/A</v>
      </c>
    </row>
    <row r="265" spans="1:18" x14ac:dyDescent="0.2">
      <c r="A265" s="99"/>
      <c r="B265" s="93"/>
      <c r="C265" s="94"/>
      <c r="D265" s="95"/>
      <c r="E265" s="96" t="e">
        <f>LOOKUP(D265,Accounts!A:A,Accounts!B:B)</f>
        <v>#N/A</v>
      </c>
      <c r="F265" s="96" t="e">
        <f>LOOKUP(Table1[[#This Row],[Account '#]],Accounts!A:A,Accounts!D:D)</f>
        <v>#N/A</v>
      </c>
      <c r="G265" s="144"/>
      <c r="H265" s="144" t="e">
        <f>IF(Table1[[#This Row],[GST?]],Table1[[#This Row],[Amount inc GST]]-(Table1[[#This Row],[Amount inc GST]]/1.15),0)</f>
        <v>#N/A</v>
      </c>
      <c r="I265" s="144" t="e">
        <f>Table1[[#This Row],[Amount inc GST]]-Table1[[#This Row],[GST]]</f>
        <v>#N/A</v>
      </c>
      <c r="J265" s="97"/>
      <c r="K265" s="153">
        <f>IF(J265="c",K264+Table1[[#This Row],[Amount inc GST]],K264)</f>
        <v>0</v>
      </c>
      <c r="L265" s="153">
        <f>IF(J265="p1",L264+Table1[Amount inc GST],L264)</f>
        <v>0</v>
      </c>
      <c r="M265" s="153">
        <f>IF(J265="p2",M264+Table1[Amount inc GST],M264)</f>
        <v>0</v>
      </c>
      <c r="N265" s="152">
        <f>IF(J265="s",N264+Table1[[#This Row],[Amount inc GST]],N264)</f>
        <v>0</v>
      </c>
      <c r="O265" s="129"/>
      <c r="P265" s="128" t="e">
        <f>Table1[[#This Row],[Amount ex GST]]</f>
        <v>#N/A</v>
      </c>
      <c r="Q265" s="129"/>
      <c r="R265" s="128" t="e">
        <f>Table1[[#This Row],[Amount ex GST]]-Table1[[#This Row],[Amount1]]</f>
        <v>#N/A</v>
      </c>
    </row>
    <row r="266" spans="1:18" x14ac:dyDescent="0.2">
      <c r="A266" s="99"/>
      <c r="B266" s="93"/>
      <c r="C266" s="94"/>
      <c r="D266" s="95"/>
      <c r="E266" s="100" t="e">
        <f>LOOKUP(D266,Accounts!A:A,Accounts!B:B)</f>
        <v>#N/A</v>
      </c>
      <c r="F266" s="100" t="e">
        <f>LOOKUP(Table1[[#This Row],[Account '#]],Accounts!A:A,Accounts!D:D)</f>
        <v>#N/A</v>
      </c>
      <c r="G266" s="144"/>
      <c r="H266" s="144" t="e">
        <f>IF(Table1[[#This Row],[GST?]],Table1[[#This Row],[Amount inc GST]]-(Table1[[#This Row],[Amount inc GST]]/1.15),0)</f>
        <v>#N/A</v>
      </c>
      <c r="I266" s="144" t="e">
        <f>Table1[[#This Row],[Amount inc GST]]-Table1[[#This Row],[GST]]</f>
        <v>#N/A</v>
      </c>
      <c r="J266" s="97"/>
      <c r="K266" s="153">
        <f>IF(J266="c",K265+Table1[[#This Row],[Amount inc GST]],K265)</f>
        <v>0</v>
      </c>
      <c r="L266" s="153">
        <f>IF(J266="p1",L265+Table1[Amount inc GST],L265)</f>
        <v>0</v>
      </c>
      <c r="M266" s="153">
        <f>IF(J266="p2",M265+Table1[Amount inc GST],M265)</f>
        <v>0</v>
      </c>
      <c r="N266" s="152">
        <f>IF(J266="s",N265+Table1[[#This Row],[Amount inc GST]],N265)</f>
        <v>0</v>
      </c>
      <c r="O266" s="129"/>
      <c r="P266" s="128" t="e">
        <f>Table1[[#This Row],[Amount ex GST]]</f>
        <v>#N/A</v>
      </c>
      <c r="Q266" s="129"/>
      <c r="R266" s="128" t="e">
        <f>Table1[[#This Row],[Amount ex GST]]-Table1[[#This Row],[Amount1]]</f>
        <v>#N/A</v>
      </c>
    </row>
    <row r="267" spans="1:18" x14ac:dyDescent="0.2">
      <c r="A267" s="99"/>
      <c r="B267" s="93"/>
      <c r="C267" s="94"/>
      <c r="D267" s="95"/>
      <c r="E267" s="96" t="e">
        <f>LOOKUP(D267,Accounts!A:A,Accounts!B:B)</f>
        <v>#N/A</v>
      </c>
      <c r="F267" s="96" t="e">
        <f>LOOKUP(Table1[[#This Row],[Account '#]],Accounts!A:A,Accounts!D:D)</f>
        <v>#N/A</v>
      </c>
      <c r="G267" s="144"/>
      <c r="H267" s="144" t="e">
        <f>IF(Table1[[#This Row],[GST?]],Table1[[#This Row],[Amount inc GST]]-(Table1[[#This Row],[Amount inc GST]]/1.15),0)</f>
        <v>#N/A</v>
      </c>
      <c r="I267" s="144" t="e">
        <f>Table1[[#This Row],[Amount inc GST]]-Table1[[#This Row],[GST]]</f>
        <v>#N/A</v>
      </c>
      <c r="J267" s="97"/>
      <c r="K267" s="153">
        <f>IF(J267="c",K266+Table1[[#This Row],[Amount inc GST]],K266)</f>
        <v>0</v>
      </c>
      <c r="L267" s="153">
        <f>IF(J267="p1",L266+Table1[Amount inc GST],L266)</f>
        <v>0</v>
      </c>
      <c r="M267" s="153">
        <f>IF(J267="p2",M266+Table1[Amount inc GST],M266)</f>
        <v>0</v>
      </c>
      <c r="N267" s="152">
        <f>IF(J267="s",N266+Table1[[#This Row],[Amount inc GST]],N266)</f>
        <v>0</v>
      </c>
      <c r="O267" s="129"/>
      <c r="P267" s="128" t="e">
        <f>Table1[[#This Row],[Amount ex GST]]</f>
        <v>#N/A</v>
      </c>
      <c r="Q267" s="129"/>
      <c r="R267" s="128" t="e">
        <f>Table1[[#This Row],[Amount ex GST]]-Table1[[#This Row],[Amount1]]</f>
        <v>#N/A</v>
      </c>
    </row>
    <row r="268" spans="1:18" x14ac:dyDescent="0.2">
      <c r="A268" s="99"/>
      <c r="B268" s="93"/>
      <c r="C268" s="94"/>
      <c r="D268" s="95"/>
      <c r="E268" s="96" t="e">
        <f>LOOKUP(D268,Accounts!A:A,Accounts!B:B)</f>
        <v>#N/A</v>
      </c>
      <c r="F268" s="96" t="e">
        <f>LOOKUP(Table1[[#This Row],[Account '#]],Accounts!A:A,Accounts!D:D)</f>
        <v>#N/A</v>
      </c>
      <c r="G268" s="144"/>
      <c r="H268" s="144" t="e">
        <f>IF(Table1[[#This Row],[GST?]],Table1[[#This Row],[Amount inc GST]]-(Table1[[#This Row],[Amount inc GST]]/1.15),0)</f>
        <v>#N/A</v>
      </c>
      <c r="I268" s="144" t="e">
        <f>Table1[[#This Row],[Amount inc GST]]-Table1[[#This Row],[GST]]</f>
        <v>#N/A</v>
      </c>
      <c r="J268" s="97"/>
      <c r="K268" s="153">
        <f>IF(J268="c",K267+Table1[[#This Row],[Amount inc GST]],K267)</f>
        <v>0</v>
      </c>
      <c r="L268" s="153">
        <f>IF(J268="p1",L267+Table1[Amount inc GST],L267)</f>
        <v>0</v>
      </c>
      <c r="M268" s="153">
        <f>IF(J268="p2",M267+Table1[Amount inc GST],M267)</f>
        <v>0</v>
      </c>
      <c r="N268" s="152">
        <f>IF(J268="s",N267+Table1[[#This Row],[Amount inc GST]],N267)</f>
        <v>0</v>
      </c>
      <c r="O268" s="129"/>
      <c r="P268" s="128" t="e">
        <f>Table1[[#This Row],[Amount ex GST]]</f>
        <v>#N/A</v>
      </c>
      <c r="Q268" s="129"/>
      <c r="R268" s="128" t="e">
        <f>Table1[[#This Row],[Amount ex GST]]-Table1[[#This Row],[Amount1]]</f>
        <v>#N/A</v>
      </c>
    </row>
    <row r="269" spans="1:18" x14ac:dyDescent="0.2">
      <c r="A269" s="99"/>
      <c r="B269" s="93"/>
      <c r="C269" s="94"/>
      <c r="D269" s="95"/>
      <c r="E269" s="96" t="e">
        <f>LOOKUP(D269,Accounts!A:A,Accounts!B:B)</f>
        <v>#N/A</v>
      </c>
      <c r="F269" s="96" t="e">
        <f>LOOKUP(Table1[[#This Row],[Account '#]],Accounts!A:A,Accounts!D:D)</f>
        <v>#N/A</v>
      </c>
      <c r="G269" s="144"/>
      <c r="H269" s="144" t="e">
        <f>IF(Table1[[#This Row],[GST?]],Table1[[#This Row],[Amount inc GST]]-(Table1[[#This Row],[Amount inc GST]]/1.15),0)</f>
        <v>#N/A</v>
      </c>
      <c r="I269" s="144" t="e">
        <f>Table1[[#This Row],[Amount inc GST]]-Table1[[#This Row],[GST]]</f>
        <v>#N/A</v>
      </c>
      <c r="J269" s="97"/>
      <c r="K269" s="153">
        <f>IF(J269="c",K268+Table1[[#This Row],[Amount inc GST]],K268)</f>
        <v>0</v>
      </c>
      <c r="L269" s="153">
        <f>IF(J269="p1",L268+Table1[Amount inc GST],L268)</f>
        <v>0</v>
      </c>
      <c r="M269" s="153">
        <f>IF(J269="p2",M268+Table1[Amount inc GST],M268)</f>
        <v>0</v>
      </c>
      <c r="N269" s="152">
        <f>IF(J269="s",N268+Table1[[#This Row],[Amount inc GST]],N268)</f>
        <v>0</v>
      </c>
      <c r="O269" s="129"/>
      <c r="P269" s="128" t="e">
        <f>Table1[[#This Row],[Amount ex GST]]</f>
        <v>#N/A</v>
      </c>
      <c r="Q269" s="129"/>
      <c r="R269" s="128" t="e">
        <f>Table1[[#This Row],[Amount ex GST]]-Table1[[#This Row],[Amount1]]</f>
        <v>#N/A</v>
      </c>
    </row>
    <row r="270" spans="1:18" x14ac:dyDescent="0.2">
      <c r="A270" s="99"/>
      <c r="B270" s="93"/>
      <c r="C270" s="94"/>
      <c r="D270" s="95"/>
      <c r="E270" s="100" t="e">
        <f>LOOKUP(D270,Accounts!A:A,Accounts!B:B)</f>
        <v>#N/A</v>
      </c>
      <c r="F270" s="100" t="e">
        <f>LOOKUP(Table1[[#This Row],[Account '#]],Accounts!A:A,Accounts!D:D)</f>
        <v>#N/A</v>
      </c>
      <c r="G270" s="144"/>
      <c r="H270" s="144" t="e">
        <f>IF(Table1[[#This Row],[GST?]],Table1[[#This Row],[Amount inc GST]]-(Table1[[#This Row],[Amount inc GST]]/1.15),0)</f>
        <v>#N/A</v>
      </c>
      <c r="I270" s="144" t="e">
        <f>Table1[[#This Row],[Amount inc GST]]-Table1[[#This Row],[GST]]</f>
        <v>#N/A</v>
      </c>
      <c r="J270" s="97"/>
      <c r="K270" s="153">
        <f>IF(J270="c",K269+Table1[[#This Row],[Amount inc GST]],K269)</f>
        <v>0</v>
      </c>
      <c r="L270" s="153">
        <f>IF(J270="p1",L269+Table1[Amount inc GST],L269)</f>
        <v>0</v>
      </c>
      <c r="M270" s="153">
        <f>IF(J270="p2",M269+Table1[Amount inc GST],M269)</f>
        <v>0</v>
      </c>
      <c r="N270" s="152">
        <f>IF(J270="s",N269+Table1[[#This Row],[Amount inc GST]],N269)</f>
        <v>0</v>
      </c>
      <c r="O270" s="129"/>
      <c r="P270" s="128" t="e">
        <f>Table1[[#This Row],[Amount ex GST]]</f>
        <v>#N/A</v>
      </c>
      <c r="Q270" s="129"/>
      <c r="R270" s="128" t="e">
        <f>Table1[[#This Row],[Amount ex GST]]-Table1[[#This Row],[Amount1]]</f>
        <v>#N/A</v>
      </c>
    </row>
    <row r="271" spans="1:18" x14ac:dyDescent="0.2">
      <c r="A271" s="99"/>
      <c r="B271" s="93"/>
      <c r="C271" s="94"/>
      <c r="D271" s="95"/>
      <c r="E271" s="96" t="e">
        <f>LOOKUP(D271,Accounts!A:A,Accounts!B:B)</f>
        <v>#N/A</v>
      </c>
      <c r="F271" s="96" t="e">
        <f>LOOKUP(Table1[[#This Row],[Account '#]],Accounts!A:A,Accounts!D:D)</f>
        <v>#N/A</v>
      </c>
      <c r="G271" s="144"/>
      <c r="H271" s="144" t="e">
        <f>IF(Table1[[#This Row],[GST?]],Table1[[#This Row],[Amount inc GST]]-(Table1[[#This Row],[Amount inc GST]]/1.15),0)</f>
        <v>#N/A</v>
      </c>
      <c r="I271" s="144" t="e">
        <f>Table1[[#This Row],[Amount inc GST]]-Table1[[#This Row],[GST]]</f>
        <v>#N/A</v>
      </c>
      <c r="J271" s="97"/>
      <c r="K271" s="153">
        <f>IF(J271="c",K270+Table1[[#This Row],[Amount inc GST]],K270)</f>
        <v>0</v>
      </c>
      <c r="L271" s="153">
        <f>IF(J271="p1",L270+Table1[Amount inc GST],L270)</f>
        <v>0</v>
      </c>
      <c r="M271" s="153">
        <f>IF(J271="p2",M270+Table1[Amount inc GST],M270)</f>
        <v>0</v>
      </c>
      <c r="N271" s="152">
        <f>IF(J271="s",N270+Table1[[#This Row],[Amount inc GST]],N270)</f>
        <v>0</v>
      </c>
      <c r="O271" s="129"/>
      <c r="P271" s="128" t="e">
        <f>Table1[[#This Row],[Amount ex GST]]</f>
        <v>#N/A</v>
      </c>
      <c r="Q271" s="129"/>
      <c r="R271" s="128" t="e">
        <f>Table1[[#This Row],[Amount ex GST]]-Table1[[#This Row],[Amount1]]</f>
        <v>#N/A</v>
      </c>
    </row>
    <row r="272" spans="1:18" x14ac:dyDescent="0.2">
      <c r="A272" s="99"/>
      <c r="B272" s="93"/>
      <c r="C272" s="94"/>
      <c r="D272" s="95"/>
      <c r="E272" s="96" t="e">
        <f>LOOKUP(D272,Accounts!A:A,Accounts!B:B)</f>
        <v>#N/A</v>
      </c>
      <c r="F272" s="96" t="e">
        <f>LOOKUP(Table1[[#This Row],[Account '#]],Accounts!A:A,Accounts!D:D)</f>
        <v>#N/A</v>
      </c>
      <c r="G272" s="144"/>
      <c r="H272" s="144" t="e">
        <f>IF(Table1[[#This Row],[GST?]],Table1[[#This Row],[Amount inc GST]]-(Table1[[#This Row],[Amount inc GST]]/1.15),0)</f>
        <v>#N/A</v>
      </c>
      <c r="I272" s="144" t="e">
        <f>Table1[[#This Row],[Amount inc GST]]-Table1[[#This Row],[GST]]</f>
        <v>#N/A</v>
      </c>
      <c r="J272" s="97"/>
      <c r="K272" s="153">
        <f>IF(J272="c",K271+Table1[[#This Row],[Amount inc GST]],K271)</f>
        <v>0</v>
      </c>
      <c r="L272" s="153">
        <f>IF(J272="p1",L271+Table1[Amount inc GST],L271)</f>
        <v>0</v>
      </c>
      <c r="M272" s="153">
        <f>IF(J272="p2",M271+Table1[Amount inc GST],M271)</f>
        <v>0</v>
      </c>
      <c r="N272" s="152">
        <f>IF(J272="s",N271+Table1[[#This Row],[Amount inc GST]],N271)</f>
        <v>0</v>
      </c>
      <c r="O272" s="129"/>
      <c r="P272" s="128" t="e">
        <f>Table1[[#This Row],[Amount ex GST]]</f>
        <v>#N/A</v>
      </c>
      <c r="Q272" s="129"/>
      <c r="R272" s="128" t="e">
        <f>Table1[[#This Row],[Amount ex GST]]-Table1[[#This Row],[Amount1]]</f>
        <v>#N/A</v>
      </c>
    </row>
    <row r="273" spans="1:18" x14ac:dyDescent="0.2">
      <c r="A273" s="99"/>
      <c r="B273" s="93"/>
      <c r="C273" s="94"/>
      <c r="D273" s="95"/>
      <c r="E273" s="96" t="e">
        <f>LOOKUP(D273,Accounts!A:A,Accounts!B:B)</f>
        <v>#N/A</v>
      </c>
      <c r="F273" s="96" t="e">
        <f>LOOKUP(Table1[[#This Row],[Account '#]],Accounts!A:A,Accounts!D:D)</f>
        <v>#N/A</v>
      </c>
      <c r="G273" s="144"/>
      <c r="H273" s="144" t="e">
        <f>IF(Table1[[#This Row],[GST?]],Table1[[#This Row],[Amount inc GST]]-(Table1[[#This Row],[Amount inc GST]]/1.15),0)</f>
        <v>#N/A</v>
      </c>
      <c r="I273" s="144" t="e">
        <f>Table1[[#This Row],[Amount inc GST]]-Table1[[#This Row],[GST]]</f>
        <v>#N/A</v>
      </c>
      <c r="J273" s="97"/>
      <c r="K273" s="153">
        <f>IF(J273="c",K272+Table1[[#This Row],[Amount inc GST]],K272)</f>
        <v>0</v>
      </c>
      <c r="L273" s="153">
        <f>IF(J273="p1",L272+Table1[Amount inc GST],L272)</f>
        <v>0</v>
      </c>
      <c r="M273" s="153">
        <f>IF(J273="p2",M272+Table1[Amount inc GST],M272)</f>
        <v>0</v>
      </c>
      <c r="N273" s="152">
        <f>IF(J273="s",N272+Table1[[#This Row],[Amount inc GST]],N272)</f>
        <v>0</v>
      </c>
      <c r="O273" s="129"/>
      <c r="P273" s="128" t="e">
        <f>Table1[[#This Row],[Amount ex GST]]</f>
        <v>#N/A</v>
      </c>
      <c r="Q273" s="129"/>
      <c r="R273" s="128" t="e">
        <f>Table1[[#This Row],[Amount ex GST]]-Table1[[#This Row],[Amount1]]</f>
        <v>#N/A</v>
      </c>
    </row>
    <row r="274" spans="1:18" x14ac:dyDescent="0.2">
      <c r="A274" s="99"/>
      <c r="B274" s="93"/>
      <c r="C274" s="94"/>
      <c r="D274" s="95"/>
      <c r="E274" s="96" t="e">
        <f>LOOKUP(D274,Accounts!A:A,Accounts!B:B)</f>
        <v>#N/A</v>
      </c>
      <c r="F274" s="96" t="e">
        <f>LOOKUP(Table1[[#This Row],[Account '#]],Accounts!A:A,Accounts!D:D)</f>
        <v>#N/A</v>
      </c>
      <c r="G274" s="144"/>
      <c r="H274" s="144" t="e">
        <f>IF(Table1[[#This Row],[GST?]],Table1[[#This Row],[Amount inc GST]]-(Table1[[#This Row],[Amount inc GST]]/1.15),0)</f>
        <v>#N/A</v>
      </c>
      <c r="I274" s="144" t="e">
        <f>Table1[[#This Row],[Amount inc GST]]-Table1[[#This Row],[GST]]</f>
        <v>#N/A</v>
      </c>
      <c r="J274" s="97"/>
      <c r="K274" s="153">
        <f>IF(J274="c",K273+Table1[[#This Row],[Amount inc GST]],K273)</f>
        <v>0</v>
      </c>
      <c r="L274" s="153">
        <f>IF(J274="p1",L273+Table1[Amount inc GST],L273)</f>
        <v>0</v>
      </c>
      <c r="M274" s="153">
        <f>IF(J274="p2",M273+Table1[Amount inc GST],M273)</f>
        <v>0</v>
      </c>
      <c r="N274" s="152">
        <f>IF(J274="s",N273+Table1[[#This Row],[Amount inc GST]],N273)</f>
        <v>0</v>
      </c>
      <c r="O274" s="129"/>
      <c r="P274" s="128" t="e">
        <f>Table1[[#This Row],[Amount ex GST]]</f>
        <v>#N/A</v>
      </c>
      <c r="Q274" s="129"/>
      <c r="R274" s="128" t="e">
        <f>Table1[[#This Row],[Amount ex GST]]-Table1[[#This Row],[Amount1]]</f>
        <v>#N/A</v>
      </c>
    </row>
    <row r="275" spans="1:18" x14ac:dyDescent="0.2">
      <c r="A275" s="99"/>
      <c r="B275" s="93"/>
      <c r="C275" s="94"/>
      <c r="D275" s="95"/>
      <c r="E275" s="96" t="e">
        <f>LOOKUP(D275,Accounts!A:A,Accounts!B:B)</f>
        <v>#N/A</v>
      </c>
      <c r="F275" s="96" t="e">
        <f>LOOKUP(Table1[[#This Row],[Account '#]],Accounts!A:A,Accounts!D:D)</f>
        <v>#N/A</v>
      </c>
      <c r="G275" s="144"/>
      <c r="H275" s="144" t="e">
        <f>IF(Table1[[#This Row],[GST?]],Table1[[#This Row],[Amount inc GST]]-(Table1[[#This Row],[Amount inc GST]]/1.15),0)</f>
        <v>#N/A</v>
      </c>
      <c r="I275" s="144" t="e">
        <f>Table1[[#This Row],[Amount inc GST]]-Table1[[#This Row],[GST]]</f>
        <v>#N/A</v>
      </c>
      <c r="J275" s="97"/>
      <c r="K275" s="153">
        <f>IF(J275="c",K274+Table1[[#This Row],[Amount inc GST]],K274)</f>
        <v>0</v>
      </c>
      <c r="L275" s="153">
        <f>IF(J275="p1",L274+Table1[Amount inc GST],L274)</f>
        <v>0</v>
      </c>
      <c r="M275" s="153">
        <f>IF(J275="p2",M274+Table1[Amount inc GST],M274)</f>
        <v>0</v>
      </c>
      <c r="N275" s="152">
        <f>IF(J275="s",N274+Table1[[#This Row],[Amount inc GST]],N274)</f>
        <v>0</v>
      </c>
      <c r="O275" s="129"/>
      <c r="P275" s="128" t="e">
        <f>Table1[[#This Row],[Amount ex GST]]</f>
        <v>#N/A</v>
      </c>
      <c r="Q275" s="129"/>
      <c r="R275" s="128" t="e">
        <f>Table1[[#This Row],[Amount ex GST]]-Table1[[#This Row],[Amount1]]</f>
        <v>#N/A</v>
      </c>
    </row>
    <row r="276" spans="1:18" x14ac:dyDescent="0.2">
      <c r="A276" s="99"/>
      <c r="B276" s="93"/>
      <c r="C276" s="94"/>
      <c r="D276" s="95"/>
      <c r="E276" s="96" t="e">
        <f>LOOKUP(D276,Accounts!A:A,Accounts!B:B)</f>
        <v>#N/A</v>
      </c>
      <c r="F276" s="96" t="e">
        <f>LOOKUP(Table1[[#This Row],[Account '#]],Accounts!A:A,Accounts!D:D)</f>
        <v>#N/A</v>
      </c>
      <c r="G276" s="144"/>
      <c r="H276" s="144" t="e">
        <f>IF(Table1[[#This Row],[GST?]],Table1[[#This Row],[Amount inc GST]]-(Table1[[#This Row],[Amount inc GST]]/1.15),0)</f>
        <v>#N/A</v>
      </c>
      <c r="I276" s="144" t="e">
        <f>Table1[[#This Row],[Amount inc GST]]-Table1[[#This Row],[GST]]</f>
        <v>#N/A</v>
      </c>
      <c r="J276" s="97"/>
      <c r="K276" s="153">
        <f>IF(J276="c",K275+Table1[[#This Row],[Amount inc GST]],K275)</f>
        <v>0</v>
      </c>
      <c r="L276" s="153">
        <f>IF(J276="p1",L275+Table1[Amount inc GST],L275)</f>
        <v>0</v>
      </c>
      <c r="M276" s="153">
        <f>IF(J276="p2",M275+Table1[Amount inc GST],M275)</f>
        <v>0</v>
      </c>
      <c r="N276" s="152">
        <f>IF(J276="s",N275+Table1[[#This Row],[Amount inc GST]],N275)</f>
        <v>0</v>
      </c>
      <c r="O276" s="129"/>
      <c r="P276" s="128" t="e">
        <f>Table1[[#This Row],[Amount ex GST]]</f>
        <v>#N/A</v>
      </c>
      <c r="Q276" s="129"/>
      <c r="R276" s="128" t="e">
        <f>Table1[[#This Row],[Amount ex GST]]-Table1[[#This Row],[Amount1]]</f>
        <v>#N/A</v>
      </c>
    </row>
    <row r="277" spans="1:18" x14ac:dyDescent="0.2">
      <c r="A277" s="99"/>
      <c r="B277" s="93"/>
      <c r="C277" s="103"/>
      <c r="D277" s="104"/>
      <c r="E277" s="112" t="e">
        <f>LOOKUP(D277,Accounts!A:A,Accounts!B:B)</f>
        <v>#N/A</v>
      </c>
      <c r="F277" s="112" t="e">
        <f>LOOKUP(Table1[[#This Row],[Account '#]],Accounts!A:A,Accounts!D:D)</f>
        <v>#N/A</v>
      </c>
      <c r="G277" s="145"/>
      <c r="H277" s="144" t="e">
        <f>IF(Table1[[#This Row],[GST?]],Table1[[#This Row],[Amount inc GST]]-(Table1[[#This Row],[Amount inc GST]]/1.15),0)</f>
        <v>#N/A</v>
      </c>
      <c r="I277" s="145" t="e">
        <f>Table1[[#This Row],[Amount inc GST]]-Table1[[#This Row],[GST]]</f>
        <v>#N/A</v>
      </c>
      <c r="J277" s="97"/>
      <c r="K277" s="153">
        <f>IF(J277="c",K276+Table1[[#This Row],[Amount inc GST]],K276)</f>
        <v>0</v>
      </c>
      <c r="L277" s="153">
        <f>IF(J277="p1",L276+Table1[Amount inc GST],L276)</f>
        <v>0</v>
      </c>
      <c r="M277" s="153">
        <f>IF(J277="p2",M276+Table1[Amount inc GST],M276)</f>
        <v>0</v>
      </c>
      <c r="N277" s="152">
        <f>IF(J277="s",N276+Table1[[#This Row],[Amount inc GST]],N276)</f>
        <v>0</v>
      </c>
      <c r="O277" s="129"/>
      <c r="P277" s="128" t="e">
        <f>Table1[[#This Row],[Amount ex GST]]</f>
        <v>#N/A</v>
      </c>
      <c r="Q277" s="129"/>
      <c r="R277" s="128" t="e">
        <f>Table1[[#This Row],[Amount ex GST]]-Table1[[#This Row],[Amount1]]</f>
        <v>#N/A</v>
      </c>
    </row>
    <row r="278" spans="1:18" x14ac:dyDescent="0.2">
      <c r="A278" s="99"/>
      <c r="B278" s="93"/>
      <c r="C278" s="94"/>
      <c r="D278" s="95"/>
      <c r="E278" s="96" t="e">
        <f>LOOKUP(D278,Accounts!A:A,Accounts!B:B)</f>
        <v>#N/A</v>
      </c>
      <c r="F278" s="96" t="e">
        <f>LOOKUP(Table1[[#This Row],[Account '#]],Accounts!A:A,Accounts!D:D)</f>
        <v>#N/A</v>
      </c>
      <c r="G278" s="144"/>
      <c r="H278" s="144" t="e">
        <f>IF(Table1[[#This Row],[GST?]],Table1[[#This Row],[Amount inc GST]]-(Table1[[#This Row],[Amount inc GST]]/1.15),0)</f>
        <v>#N/A</v>
      </c>
      <c r="I278" s="144" t="e">
        <f>Table1[[#This Row],[Amount inc GST]]-Table1[[#This Row],[GST]]</f>
        <v>#N/A</v>
      </c>
      <c r="J278" s="97"/>
      <c r="K278" s="153">
        <f>IF(J278="c",K277+Table1[[#This Row],[Amount inc GST]],K277)</f>
        <v>0</v>
      </c>
      <c r="L278" s="153">
        <f>IF(J278="p1",L277+Table1[Amount inc GST],L277)</f>
        <v>0</v>
      </c>
      <c r="M278" s="153">
        <f>IF(J278="p2",M277+Table1[Amount inc GST],M277)</f>
        <v>0</v>
      </c>
      <c r="N278" s="152">
        <f>IF(J278="s",N277+Table1[[#This Row],[Amount inc GST]],N277)</f>
        <v>0</v>
      </c>
      <c r="O278" s="129"/>
      <c r="P278" s="128" t="e">
        <f>Table1[[#This Row],[Amount ex GST]]</f>
        <v>#N/A</v>
      </c>
      <c r="Q278" s="129"/>
      <c r="R278" s="128" t="e">
        <f>Table1[[#This Row],[Amount ex GST]]-Table1[[#This Row],[Amount1]]</f>
        <v>#N/A</v>
      </c>
    </row>
    <row r="279" spans="1:18" x14ac:dyDescent="0.2">
      <c r="A279" s="99"/>
      <c r="B279" s="93"/>
      <c r="C279" s="94"/>
      <c r="D279" s="95"/>
      <c r="E279" s="96" t="e">
        <f>LOOKUP(D279,Accounts!A:A,Accounts!B:B)</f>
        <v>#N/A</v>
      </c>
      <c r="F279" s="96" t="e">
        <f>LOOKUP(Table1[[#This Row],[Account '#]],Accounts!A:A,Accounts!D:D)</f>
        <v>#N/A</v>
      </c>
      <c r="G279" s="144"/>
      <c r="H279" s="144" t="e">
        <f>IF(Table1[[#This Row],[GST?]],Table1[[#This Row],[Amount inc GST]]-(Table1[[#This Row],[Amount inc GST]]/1.15),0)</f>
        <v>#N/A</v>
      </c>
      <c r="I279" s="144" t="e">
        <f>Table1[[#This Row],[Amount inc GST]]-Table1[[#This Row],[GST]]</f>
        <v>#N/A</v>
      </c>
      <c r="J279" s="97"/>
      <c r="K279" s="153">
        <f>IF(J279="c",K278+Table1[[#This Row],[Amount inc GST]],K278)</f>
        <v>0</v>
      </c>
      <c r="L279" s="153">
        <f>IF(J279="p1",L278+Table1[Amount inc GST],L278)</f>
        <v>0</v>
      </c>
      <c r="M279" s="153">
        <f>IF(J279="p2",M278+Table1[Amount inc GST],M278)</f>
        <v>0</v>
      </c>
      <c r="N279" s="152">
        <f>IF(J279="s",N278+Table1[[#This Row],[Amount inc GST]],N278)</f>
        <v>0</v>
      </c>
      <c r="O279" s="129"/>
      <c r="P279" s="128" t="e">
        <f>Table1[[#This Row],[Amount ex GST]]</f>
        <v>#N/A</v>
      </c>
      <c r="Q279" s="129"/>
      <c r="R279" s="128" t="e">
        <f>Table1[[#This Row],[Amount ex GST]]-Table1[[#This Row],[Amount1]]</f>
        <v>#N/A</v>
      </c>
    </row>
    <row r="280" spans="1:18" x14ac:dyDescent="0.2">
      <c r="A280" s="99"/>
      <c r="B280" s="93"/>
      <c r="C280" s="94"/>
      <c r="D280" s="95"/>
      <c r="E280" s="96" t="e">
        <f>LOOKUP(D280,Accounts!A:A,Accounts!B:B)</f>
        <v>#N/A</v>
      </c>
      <c r="F280" s="96" t="e">
        <f>LOOKUP(Table1[[#This Row],[Account '#]],Accounts!A:A,Accounts!D:D)</f>
        <v>#N/A</v>
      </c>
      <c r="G280" s="144"/>
      <c r="H280" s="144" t="e">
        <f>IF(Table1[[#This Row],[GST?]],Table1[[#This Row],[Amount inc GST]]-(Table1[[#This Row],[Amount inc GST]]/1.15),0)</f>
        <v>#N/A</v>
      </c>
      <c r="I280" s="144" t="e">
        <f>Table1[[#This Row],[Amount inc GST]]-Table1[[#This Row],[GST]]</f>
        <v>#N/A</v>
      </c>
      <c r="J280" s="97"/>
      <c r="K280" s="153">
        <f>IF(J280="c",K279+Table1[[#This Row],[Amount inc GST]],K279)</f>
        <v>0</v>
      </c>
      <c r="L280" s="153">
        <f>IF(J280="p1",L279+Table1[Amount inc GST],L279)</f>
        <v>0</v>
      </c>
      <c r="M280" s="153">
        <f>IF(J280="p2",M279+Table1[Amount inc GST],M279)</f>
        <v>0</v>
      </c>
      <c r="N280" s="152">
        <f>IF(J280="s",N279+Table1[[#This Row],[Amount inc GST]],N279)</f>
        <v>0</v>
      </c>
      <c r="O280" s="129"/>
      <c r="P280" s="128" t="e">
        <f>Table1[[#This Row],[Amount ex GST]]</f>
        <v>#N/A</v>
      </c>
      <c r="Q280" s="129"/>
      <c r="R280" s="128" t="e">
        <f>Table1[[#This Row],[Amount ex GST]]-Table1[[#This Row],[Amount1]]</f>
        <v>#N/A</v>
      </c>
    </row>
    <row r="281" spans="1:18" x14ac:dyDescent="0.2">
      <c r="A281" s="99"/>
      <c r="B281" s="93"/>
      <c r="C281" s="94"/>
      <c r="D281" s="95"/>
      <c r="E281" s="100" t="e">
        <f>LOOKUP(D281,Accounts!A:A,Accounts!B:B)</f>
        <v>#N/A</v>
      </c>
      <c r="F281" s="100" t="e">
        <f>LOOKUP(Table1[[#This Row],[Account '#]],Accounts!A:A,Accounts!D:D)</f>
        <v>#N/A</v>
      </c>
      <c r="G281" s="144"/>
      <c r="H281" s="144" t="e">
        <f>IF(Table1[[#This Row],[GST?]],Table1[[#This Row],[Amount inc GST]]-(Table1[[#This Row],[Amount inc GST]]/1.15),0)</f>
        <v>#N/A</v>
      </c>
      <c r="I281" s="144" t="e">
        <f>Table1[[#This Row],[Amount inc GST]]-Table1[[#This Row],[GST]]</f>
        <v>#N/A</v>
      </c>
      <c r="J281" s="97"/>
      <c r="K281" s="153">
        <f>IF(J281="c",K280+Table1[[#This Row],[Amount inc GST]],K280)</f>
        <v>0</v>
      </c>
      <c r="L281" s="153">
        <f>IF(J281="p1",L280+Table1[Amount inc GST],L280)</f>
        <v>0</v>
      </c>
      <c r="M281" s="153">
        <f>IF(J281="p2",M280+Table1[Amount inc GST],M280)</f>
        <v>0</v>
      </c>
      <c r="N281" s="152">
        <f>IF(J281="s",N280+Table1[[#This Row],[Amount inc GST]],N280)</f>
        <v>0</v>
      </c>
      <c r="O281" s="129"/>
      <c r="P281" s="128" t="e">
        <f>Table1[[#This Row],[Amount ex GST]]</f>
        <v>#N/A</v>
      </c>
      <c r="Q281" s="129"/>
      <c r="R281" s="128" t="e">
        <f>Table1[[#This Row],[Amount ex GST]]-Table1[[#This Row],[Amount1]]</f>
        <v>#N/A</v>
      </c>
    </row>
    <row r="282" spans="1:18" x14ac:dyDescent="0.2">
      <c r="A282" s="99"/>
      <c r="B282" s="93"/>
      <c r="C282" s="94"/>
      <c r="D282" s="95"/>
      <c r="E282" s="96" t="e">
        <f>LOOKUP(D282,Accounts!A:A,Accounts!B:B)</f>
        <v>#N/A</v>
      </c>
      <c r="F282" s="96" t="e">
        <f>LOOKUP(Table1[[#This Row],[Account '#]],Accounts!A:A,Accounts!D:D)</f>
        <v>#N/A</v>
      </c>
      <c r="G282" s="144"/>
      <c r="H282" s="144" t="e">
        <f>IF(Table1[[#This Row],[GST?]],Table1[[#This Row],[Amount inc GST]]-(Table1[[#This Row],[Amount inc GST]]/1.15),0)</f>
        <v>#N/A</v>
      </c>
      <c r="I282" s="144" t="e">
        <f>Table1[[#This Row],[Amount inc GST]]-Table1[[#This Row],[GST]]</f>
        <v>#N/A</v>
      </c>
      <c r="J282" s="97"/>
      <c r="K282" s="153">
        <f>IF(J282="c",K281+Table1[[#This Row],[Amount inc GST]],K281)</f>
        <v>0</v>
      </c>
      <c r="L282" s="153">
        <f>IF(J282="p1",L281+Table1[Amount inc GST],L281)</f>
        <v>0</v>
      </c>
      <c r="M282" s="153">
        <f>IF(J282="p2",M281+Table1[Amount inc GST],M281)</f>
        <v>0</v>
      </c>
      <c r="N282" s="152">
        <f>IF(J282="s",N281+Table1[[#This Row],[Amount inc GST]],N281)</f>
        <v>0</v>
      </c>
      <c r="O282" s="129"/>
      <c r="P282" s="128" t="e">
        <f>Table1[[#This Row],[Amount ex GST]]</f>
        <v>#N/A</v>
      </c>
      <c r="Q282" s="129"/>
      <c r="R282" s="128" t="e">
        <f>Table1[[#This Row],[Amount ex GST]]-Table1[[#This Row],[Amount1]]</f>
        <v>#N/A</v>
      </c>
    </row>
    <row r="283" spans="1:18" x14ac:dyDescent="0.2">
      <c r="A283" s="99"/>
      <c r="B283" s="93"/>
      <c r="C283" s="94"/>
      <c r="D283" s="95"/>
      <c r="E283" s="96" t="e">
        <f>LOOKUP(D283,Accounts!A:A,Accounts!B:B)</f>
        <v>#N/A</v>
      </c>
      <c r="F283" s="96" t="e">
        <f>LOOKUP(Table1[[#This Row],[Account '#]],Accounts!A:A,Accounts!D:D)</f>
        <v>#N/A</v>
      </c>
      <c r="G283" s="144"/>
      <c r="H283" s="144" t="e">
        <f>IF(Table1[[#This Row],[GST?]],Table1[[#This Row],[Amount inc GST]]-(Table1[[#This Row],[Amount inc GST]]/1.15),0)</f>
        <v>#N/A</v>
      </c>
      <c r="I283" s="144" t="e">
        <f>Table1[[#This Row],[Amount inc GST]]-Table1[[#This Row],[GST]]</f>
        <v>#N/A</v>
      </c>
      <c r="J283" s="97"/>
      <c r="K283" s="153">
        <f>IF(J283="c",K282+Table1[[#This Row],[Amount inc GST]],K282)</f>
        <v>0</v>
      </c>
      <c r="L283" s="153">
        <f>IF(J283="p1",L282+Table1[Amount inc GST],L282)</f>
        <v>0</v>
      </c>
      <c r="M283" s="153">
        <f>IF(J283="p2",M282+Table1[Amount inc GST],M282)</f>
        <v>0</v>
      </c>
      <c r="N283" s="152">
        <f>IF(J283="s",N282+Table1[[#This Row],[Amount inc GST]],N282)</f>
        <v>0</v>
      </c>
      <c r="O283" s="129"/>
      <c r="P283" s="128" t="e">
        <f>Table1[[#This Row],[Amount ex GST]]</f>
        <v>#N/A</v>
      </c>
      <c r="Q283" s="129"/>
      <c r="R283" s="128" t="e">
        <f>Table1[[#This Row],[Amount ex GST]]-Table1[[#This Row],[Amount1]]</f>
        <v>#N/A</v>
      </c>
    </row>
    <row r="284" spans="1:18" x14ac:dyDescent="0.2">
      <c r="A284" s="99"/>
      <c r="B284" s="93"/>
      <c r="C284" s="94"/>
      <c r="D284" s="95"/>
      <c r="E284" s="96" t="e">
        <f>LOOKUP(D284,Accounts!A:A,Accounts!B:B)</f>
        <v>#N/A</v>
      </c>
      <c r="F284" s="96" t="e">
        <f>LOOKUP(Table1[[#This Row],[Account '#]],Accounts!A:A,Accounts!D:D)</f>
        <v>#N/A</v>
      </c>
      <c r="G284" s="144"/>
      <c r="H284" s="144" t="e">
        <f>IF(Table1[[#This Row],[GST?]],Table1[[#This Row],[Amount inc GST]]-(Table1[[#This Row],[Amount inc GST]]/1.15),0)</f>
        <v>#N/A</v>
      </c>
      <c r="I284" s="144" t="e">
        <f>Table1[[#This Row],[Amount inc GST]]-Table1[[#This Row],[GST]]</f>
        <v>#N/A</v>
      </c>
      <c r="J284" s="97"/>
      <c r="K284" s="153">
        <f>IF(J284="c",K283+Table1[[#This Row],[Amount inc GST]],K283)</f>
        <v>0</v>
      </c>
      <c r="L284" s="153">
        <f>IF(J284="p1",L283+Table1[Amount inc GST],L283)</f>
        <v>0</v>
      </c>
      <c r="M284" s="153">
        <f>IF(J284="p2",M283+Table1[Amount inc GST],M283)</f>
        <v>0</v>
      </c>
      <c r="N284" s="152">
        <f>IF(J284="s",N283+Table1[[#This Row],[Amount inc GST]],N283)</f>
        <v>0</v>
      </c>
      <c r="O284" s="129"/>
      <c r="P284" s="128" t="e">
        <f>Table1[[#This Row],[Amount ex GST]]</f>
        <v>#N/A</v>
      </c>
      <c r="Q284" s="129"/>
      <c r="R284" s="128" t="e">
        <f>Table1[[#This Row],[Amount ex GST]]-Table1[[#This Row],[Amount1]]</f>
        <v>#N/A</v>
      </c>
    </row>
    <row r="285" spans="1:18" x14ac:dyDescent="0.2">
      <c r="A285" s="99"/>
      <c r="B285" s="93"/>
      <c r="C285" s="103"/>
      <c r="D285" s="104"/>
      <c r="E285" s="101" t="e">
        <f>LOOKUP(D285,Accounts!A:A,Accounts!B:B)</f>
        <v>#N/A</v>
      </c>
      <c r="F285" s="101" t="e">
        <f>LOOKUP(Table1[[#This Row],[Account '#]],Accounts!A:A,Accounts!D:D)</f>
        <v>#N/A</v>
      </c>
      <c r="G285" s="145"/>
      <c r="H285" s="144" t="e">
        <f>IF(Table1[[#This Row],[GST?]],Table1[[#This Row],[Amount inc GST]]-(Table1[[#This Row],[Amount inc GST]]/1.15),0)</f>
        <v>#N/A</v>
      </c>
      <c r="I285" s="145" t="e">
        <f>Table1[[#This Row],[Amount inc GST]]-Table1[[#This Row],[GST]]</f>
        <v>#N/A</v>
      </c>
      <c r="J285" s="97"/>
      <c r="K285" s="153">
        <f>IF(J285="c",K284+Table1[[#This Row],[Amount inc GST]],K284)</f>
        <v>0</v>
      </c>
      <c r="L285" s="153">
        <f>IF(J285="p1",L284+Table1[Amount inc GST],L284)</f>
        <v>0</v>
      </c>
      <c r="M285" s="153">
        <f>IF(J285="p2",M284+Table1[Amount inc GST],M284)</f>
        <v>0</v>
      </c>
      <c r="N285" s="152">
        <f>IF(J285="s",N284+Table1[[#This Row],[Amount inc GST]],N284)</f>
        <v>0</v>
      </c>
      <c r="O285" s="129"/>
      <c r="P285" s="128" t="e">
        <f>Table1[[#This Row],[Amount ex GST]]</f>
        <v>#N/A</v>
      </c>
      <c r="Q285" s="129"/>
      <c r="R285" s="128" t="e">
        <f>Table1[[#This Row],[Amount ex GST]]-Table1[[#This Row],[Amount1]]</f>
        <v>#N/A</v>
      </c>
    </row>
    <row r="286" spans="1:18" x14ac:dyDescent="0.2">
      <c r="A286" s="99"/>
      <c r="B286" s="93"/>
      <c r="C286" s="103"/>
      <c r="D286" s="104"/>
      <c r="E286" s="101" t="e">
        <f>LOOKUP(D286,Accounts!A:A,Accounts!B:B)</f>
        <v>#N/A</v>
      </c>
      <c r="F286" s="101" t="e">
        <f>LOOKUP(Table1[[#This Row],[Account '#]],Accounts!A:A,Accounts!D:D)</f>
        <v>#N/A</v>
      </c>
      <c r="G286" s="145"/>
      <c r="H286" s="144" t="e">
        <f>IF(Table1[[#This Row],[GST?]],Table1[[#This Row],[Amount inc GST]]-(Table1[[#This Row],[Amount inc GST]]/1.15),0)</f>
        <v>#N/A</v>
      </c>
      <c r="I286" s="145" t="e">
        <f>Table1[[#This Row],[Amount inc GST]]-Table1[[#This Row],[GST]]</f>
        <v>#N/A</v>
      </c>
      <c r="J286" s="97"/>
      <c r="K286" s="153">
        <f>IF(J286="c",K285+Table1[[#This Row],[Amount inc GST]],K285)</f>
        <v>0</v>
      </c>
      <c r="L286" s="153">
        <f>IF(J286="p1",L285+Table1[Amount inc GST],L285)</f>
        <v>0</v>
      </c>
      <c r="M286" s="153">
        <f>IF(J286="p2",M285+Table1[Amount inc GST],M285)</f>
        <v>0</v>
      </c>
      <c r="N286" s="152">
        <f>IF(J286="s",N285+Table1[[#This Row],[Amount inc GST]],N285)</f>
        <v>0</v>
      </c>
      <c r="O286" s="129"/>
      <c r="P286" s="128" t="e">
        <f>Table1[[#This Row],[Amount ex GST]]</f>
        <v>#N/A</v>
      </c>
      <c r="Q286" s="129"/>
      <c r="R286" s="128" t="e">
        <f>Table1[[#This Row],[Amount ex GST]]-Table1[[#This Row],[Amount1]]</f>
        <v>#N/A</v>
      </c>
    </row>
    <row r="287" spans="1:18" x14ac:dyDescent="0.2">
      <c r="A287" s="99"/>
      <c r="B287" s="93"/>
      <c r="C287" s="103"/>
      <c r="D287" s="104"/>
      <c r="E287" s="112" t="e">
        <f>LOOKUP(D287,Accounts!A:A,Accounts!B:B)</f>
        <v>#N/A</v>
      </c>
      <c r="F287" s="112" t="e">
        <f>LOOKUP(Table1[[#This Row],[Account '#]],Accounts!A:A,Accounts!D:D)</f>
        <v>#N/A</v>
      </c>
      <c r="G287" s="145"/>
      <c r="H287" s="144" t="e">
        <f>IF(Table1[[#This Row],[GST?]],Table1[[#This Row],[Amount inc GST]]-(Table1[[#This Row],[Amount inc GST]]/1.15),0)</f>
        <v>#N/A</v>
      </c>
      <c r="I287" s="145" t="e">
        <f>Table1[[#This Row],[Amount inc GST]]-Table1[[#This Row],[GST]]</f>
        <v>#N/A</v>
      </c>
      <c r="J287" s="97"/>
      <c r="K287" s="153">
        <f>IF(J287="c",K286+Table1[[#This Row],[Amount inc GST]],K286)</f>
        <v>0</v>
      </c>
      <c r="L287" s="153">
        <f>IF(J287="p1",L286+Table1[Amount inc GST],L286)</f>
        <v>0</v>
      </c>
      <c r="M287" s="153">
        <f>IF(J287="p2",M286+Table1[Amount inc GST],M286)</f>
        <v>0</v>
      </c>
      <c r="N287" s="152">
        <f>IF(J287="s",N286+Table1[[#This Row],[Amount inc GST]],N286)</f>
        <v>0</v>
      </c>
      <c r="O287" s="129"/>
      <c r="P287" s="128" t="e">
        <f>Table1[[#This Row],[Amount ex GST]]</f>
        <v>#N/A</v>
      </c>
      <c r="Q287" s="129"/>
      <c r="R287" s="128" t="e">
        <f>Table1[[#This Row],[Amount ex GST]]-Table1[[#This Row],[Amount1]]</f>
        <v>#N/A</v>
      </c>
    </row>
    <row r="288" spans="1:18" x14ac:dyDescent="0.2">
      <c r="A288" s="99"/>
      <c r="B288" s="93"/>
      <c r="C288" s="94"/>
      <c r="D288" s="95"/>
      <c r="E288" s="96" t="e">
        <f>LOOKUP(D288,Accounts!A:A,Accounts!B:B)</f>
        <v>#N/A</v>
      </c>
      <c r="F288" s="96" t="e">
        <f>LOOKUP(Table1[[#This Row],[Account '#]],Accounts!A:A,Accounts!D:D)</f>
        <v>#N/A</v>
      </c>
      <c r="G288" s="144"/>
      <c r="H288" s="144" t="e">
        <f>IF(Table1[[#This Row],[GST?]],Table1[[#This Row],[Amount inc GST]]-(Table1[[#This Row],[Amount inc GST]]/1.15),0)</f>
        <v>#N/A</v>
      </c>
      <c r="I288" s="144" t="e">
        <f>Table1[[#This Row],[Amount inc GST]]-Table1[[#This Row],[GST]]</f>
        <v>#N/A</v>
      </c>
      <c r="J288" s="97"/>
      <c r="K288" s="153">
        <f>IF(J288="c",K287+Table1[[#This Row],[Amount inc GST]],K287)</f>
        <v>0</v>
      </c>
      <c r="L288" s="153">
        <f>IF(J288="p1",L287+Table1[Amount inc GST],L287)</f>
        <v>0</v>
      </c>
      <c r="M288" s="153">
        <f>IF(J288="p2",M287+Table1[Amount inc GST],M287)</f>
        <v>0</v>
      </c>
      <c r="N288" s="152">
        <f>IF(J288="s",N287+Table1[[#This Row],[Amount inc GST]],N287)</f>
        <v>0</v>
      </c>
      <c r="O288" s="129"/>
      <c r="P288" s="128" t="e">
        <f>Table1[[#This Row],[Amount ex GST]]</f>
        <v>#N/A</v>
      </c>
      <c r="Q288" s="129"/>
      <c r="R288" s="128" t="e">
        <f>Table1[[#This Row],[Amount ex GST]]-Table1[[#This Row],[Amount1]]</f>
        <v>#N/A</v>
      </c>
    </row>
    <row r="289" spans="1:18" x14ac:dyDescent="0.2">
      <c r="A289" s="99"/>
      <c r="B289" s="93"/>
      <c r="C289" s="103"/>
      <c r="D289" s="104"/>
      <c r="E289" s="112" t="e">
        <f>LOOKUP(D289,Accounts!A:A,Accounts!B:B)</f>
        <v>#N/A</v>
      </c>
      <c r="F289" s="112" t="e">
        <f>LOOKUP(Table1[[#This Row],[Account '#]],Accounts!A:A,Accounts!D:D)</f>
        <v>#N/A</v>
      </c>
      <c r="G289" s="145"/>
      <c r="H289" s="144" t="e">
        <f>IF(Table1[[#This Row],[GST?]],Table1[[#This Row],[Amount inc GST]]-(Table1[[#This Row],[Amount inc GST]]/1.15),0)</f>
        <v>#N/A</v>
      </c>
      <c r="I289" s="145" t="e">
        <f>Table1[[#This Row],[Amount inc GST]]-Table1[[#This Row],[GST]]</f>
        <v>#N/A</v>
      </c>
      <c r="J289" s="97"/>
      <c r="K289" s="153">
        <f>IF(J289="c",K288+Table1[[#This Row],[Amount inc GST]],K288)</f>
        <v>0</v>
      </c>
      <c r="L289" s="153">
        <f>IF(J289="p1",L288+Table1[Amount inc GST],L288)</f>
        <v>0</v>
      </c>
      <c r="M289" s="153">
        <f>IF(J289="p2",M288+Table1[Amount inc GST],M288)</f>
        <v>0</v>
      </c>
      <c r="N289" s="152">
        <f>IF(J289="s",N288+Table1[[#This Row],[Amount inc GST]],N288)</f>
        <v>0</v>
      </c>
      <c r="O289" s="129"/>
      <c r="P289" s="128" t="e">
        <f>Table1[[#This Row],[Amount ex GST]]</f>
        <v>#N/A</v>
      </c>
      <c r="Q289" s="129"/>
      <c r="R289" s="128" t="e">
        <f>Table1[[#This Row],[Amount ex GST]]-Table1[[#This Row],[Amount1]]</f>
        <v>#N/A</v>
      </c>
    </row>
    <row r="290" spans="1:18" x14ac:dyDescent="0.2">
      <c r="A290" s="99"/>
      <c r="B290" s="93"/>
      <c r="C290" s="103"/>
      <c r="D290" s="104"/>
      <c r="E290" s="112" t="e">
        <f>LOOKUP(D290,Accounts!A:A,Accounts!B:B)</f>
        <v>#N/A</v>
      </c>
      <c r="F290" s="112" t="e">
        <f>LOOKUP(Table1[[#This Row],[Account '#]],Accounts!A:A,Accounts!D:D)</f>
        <v>#N/A</v>
      </c>
      <c r="G290" s="145"/>
      <c r="H290" s="144" t="e">
        <f>IF(Table1[[#This Row],[GST?]],Table1[[#This Row],[Amount inc GST]]-(Table1[[#This Row],[Amount inc GST]]/1.15),0)</f>
        <v>#N/A</v>
      </c>
      <c r="I290" s="145" t="e">
        <f>Table1[[#This Row],[Amount inc GST]]-Table1[[#This Row],[GST]]</f>
        <v>#N/A</v>
      </c>
      <c r="J290" s="97"/>
      <c r="K290" s="153">
        <f>IF(J290="c",K289+Table1[[#This Row],[Amount inc GST]],K289)</f>
        <v>0</v>
      </c>
      <c r="L290" s="153">
        <f>IF(J290="p1",L289+Table1[Amount inc GST],L289)</f>
        <v>0</v>
      </c>
      <c r="M290" s="153">
        <f>IF(J290="p2",M289+Table1[Amount inc GST],M289)</f>
        <v>0</v>
      </c>
      <c r="N290" s="152">
        <f>IF(J290="s",N289+Table1[[#This Row],[Amount inc GST]],N289)</f>
        <v>0</v>
      </c>
      <c r="O290" s="129"/>
      <c r="P290" s="128" t="e">
        <f>Table1[[#This Row],[Amount ex GST]]</f>
        <v>#N/A</v>
      </c>
      <c r="Q290" s="129"/>
      <c r="R290" s="128" t="e">
        <f>Table1[[#This Row],[Amount ex GST]]-Table1[[#This Row],[Amount1]]</f>
        <v>#N/A</v>
      </c>
    </row>
    <row r="291" spans="1:18" x14ac:dyDescent="0.2">
      <c r="A291" s="99"/>
      <c r="B291" s="93"/>
      <c r="C291" s="103"/>
      <c r="D291" s="104"/>
      <c r="E291" s="112" t="e">
        <f>LOOKUP(D291,Accounts!A:A,Accounts!B:B)</f>
        <v>#N/A</v>
      </c>
      <c r="F291" s="112" t="e">
        <f>LOOKUP(Table1[[#This Row],[Account '#]],Accounts!A:A,Accounts!D:D)</f>
        <v>#N/A</v>
      </c>
      <c r="G291" s="145"/>
      <c r="H291" s="144" t="e">
        <f>IF(Table1[[#This Row],[GST?]],Table1[[#This Row],[Amount inc GST]]-(Table1[[#This Row],[Amount inc GST]]/1.15),0)</f>
        <v>#N/A</v>
      </c>
      <c r="I291" s="145" t="e">
        <f>Table1[[#This Row],[Amount inc GST]]-Table1[[#This Row],[GST]]</f>
        <v>#N/A</v>
      </c>
      <c r="J291" s="97"/>
      <c r="K291" s="153">
        <f>IF(J291="c",K290+Table1[[#This Row],[Amount inc GST]],K290)</f>
        <v>0</v>
      </c>
      <c r="L291" s="153">
        <f>IF(J291="p1",L290+Table1[Amount inc GST],L290)</f>
        <v>0</v>
      </c>
      <c r="M291" s="153">
        <f>IF(J291="p2",M290+Table1[Amount inc GST],M290)</f>
        <v>0</v>
      </c>
      <c r="N291" s="152">
        <f>IF(J291="s",N290+Table1[[#This Row],[Amount inc GST]],N290)</f>
        <v>0</v>
      </c>
      <c r="O291" s="129"/>
      <c r="P291" s="128" t="e">
        <f>Table1[[#This Row],[Amount ex GST]]</f>
        <v>#N/A</v>
      </c>
      <c r="Q291" s="129"/>
      <c r="R291" s="128" t="e">
        <f>Table1[[#This Row],[Amount ex GST]]-Table1[[#This Row],[Amount1]]</f>
        <v>#N/A</v>
      </c>
    </row>
    <row r="292" spans="1:18" x14ac:dyDescent="0.2">
      <c r="A292" s="99"/>
      <c r="B292" s="93"/>
      <c r="C292" s="103"/>
      <c r="D292" s="104"/>
      <c r="E292" s="112" t="e">
        <f>LOOKUP(D292,Accounts!A:A,Accounts!B:B)</f>
        <v>#N/A</v>
      </c>
      <c r="F292" s="112" t="e">
        <f>LOOKUP(Table1[[#This Row],[Account '#]],Accounts!A:A,Accounts!D:D)</f>
        <v>#N/A</v>
      </c>
      <c r="G292" s="145"/>
      <c r="H292" s="144" t="e">
        <f>IF(Table1[[#This Row],[GST?]],Table1[[#This Row],[Amount inc GST]]-(Table1[[#This Row],[Amount inc GST]]/1.15),0)</f>
        <v>#N/A</v>
      </c>
      <c r="I292" s="145" t="e">
        <f>Table1[[#This Row],[Amount inc GST]]-Table1[[#This Row],[GST]]</f>
        <v>#N/A</v>
      </c>
      <c r="J292" s="97"/>
      <c r="K292" s="153">
        <f>IF(J292="c",K291+Table1[[#This Row],[Amount inc GST]],K291)</f>
        <v>0</v>
      </c>
      <c r="L292" s="153">
        <f>IF(J292="p1",L291+Table1[Amount inc GST],L291)</f>
        <v>0</v>
      </c>
      <c r="M292" s="153">
        <f>IF(J292="p2",M291+Table1[Amount inc GST],M291)</f>
        <v>0</v>
      </c>
      <c r="N292" s="152">
        <f>IF(J292="s",N291+Table1[[#This Row],[Amount inc GST]],N291)</f>
        <v>0</v>
      </c>
      <c r="O292" s="129"/>
      <c r="P292" s="128" t="e">
        <f>Table1[[#This Row],[Amount ex GST]]</f>
        <v>#N/A</v>
      </c>
      <c r="Q292" s="129"/>
      <c r="R292" s="128" t="e">
        <f>Table1[[#This Row],[Amount ex GST]]-Table1[[#This Row],[Amount1]]</f>
        <v>#N/A</v>
      </c>
    </row>
    <row r="293" spans="1:18" x14ac:dyDescent="0.2">
      <c r="A293" s="99"/>
      <c r="B293" s="93"/>
      <c r="C293" s="94"/>
      <c r="D293" s="95"/>
      <c r="E293" s="100" t="e">
        <f>LOOKUP(D293,Accounts!A:A,Accounts!B:B)</f>
        <v>#N/A</v>
      </c>
      <c r="F293" s="100" t="e">
        <f>LOOKUP(Table1[[#This Row],[Account '#]],Accounts!A:A,Accounts!D:D)</f>
        <v>#N/A</v>
      </c>
      <c r="G293" s="144"/>
      <c r="H293" s="144" t="e">
        <f>IF(Table1[[#This Row],[GST?]],Table1[[#This Row],[Amount inc GST]]-(Table1[[#This Row],[Amount inc GST]]/1.15),0)</f>
        <v>#N/A</v>
      </c>
      <c r="I293" s="144" t="e">
        <f>Table1[[#This Row],[Amount inc GST]]-Table1[[#This Row],[GST]]</f>
        <v>#N/A</v>
      </c>
      <c r="J293" s="97"/>
      <c r="K293" s="153">
        <f>IF(J293="c",K292+Table1[[#This Row],[Amount inc GST]],K292)</f>
        <v>0</v>
      </c>
      <c r="L293" s="153">
        <f>IF(J293="p1",L292+Table1[Amount inc GST],L292)</f>
        <v>0</v>
      </c>
      <c r="M293" s="153">
        <f>IF(J293="p2",M292+Table1[Amount inc GST],M292)</f>
        <v>0</v>
      </c>
      <c r="N293" s="152">
        <f>IF(J293="s",N292+Table1[[#This Row],[Amount inc GST]],N292)</f>
        <v>0</v>
      </c>
      <c r="O293" s="129"/>
      <c r="P293" s="128" t="e">
        <f>Table1[[#This Row],[Amount ex GST]]</f>
        <v>#N/A</v>
      </c>
      <c r="Q293" s="129"/>
      <c r="R293" s="128" t="e">
        <f>Table1[[#This Row],[Amount ex GST]]-Table1[[#This Row],[Amount1]]</f>
        <v>#N/A</v>
      </c>
    </row>
    <row r="294" spans="1:18" x14ac:dyDescent="0.2">
      <c r="A294" s="99"/>
      <c r="B294" s="93"/>
      <c r="C294" s="103"/>
      <c r="D294" s="104"/>
      <c r="E294" s="112" t="e">
        <f>LOOKUP(D294,Accounts!A:A,Accounts!B:B)</f>
        <v>#N/A</v>
      </c>
      <c r="F294" s="112" t="e">
        <f>LOOKUP(Table1[[#This Row],[Account '#]],Accounts!A:A,Accounts!D:D)</f>
        <v>#N/A</v>
      </c>
      <c r="G294" s="145"/>
      <c r="H294" s="144" t="e">
        <f>IF(Table1[[#This Row],[GST?]],Table1[[#This Row],[Amount inc GST]]-(Table1[[#This Row],[Amount inc GST]]/1.15),0)</f>
        <v>#N/A</v>
      </c>
      <c r="I294" s="145" t="e">
        <f>Table1[[#This Row],[Amount inc GST]]-Table1[[#This Row],[GST]]</f>
        <v>#N/A</v>
      </c>
      <c r="J294" s="97"/>
      <c r="K294" s="153">
        <f>IF(J294="c",K293+Table1[[#This Row],[Amount inc GST]],K293)</f>
        <v>0</v>
      </c>
      <c r="L294" s="153">
        <f>IF(J294="p1",L293+Table1[Amount inc GST],L293)</f>
        <v>0</v>
      </c>
      <c r="M294" s="153">
        <f>IF(J294="p2",M293+Table1[Amount inc GST],M293)</f>
        <v>0</v>
      </c>
      <c r="N294" s="152">
        <f>IF(J294="s",N293+Table1[[#This Row],[Amount inc GST]],N293)</f>
        <v>0</v>
      </c>
      <c r="O294" s="129"/>
      <c r="P294" s="128" t="e">
        <f>Table1[[#This Row],[Amount ex GST]]</f>
        <v>#N/A</v>
      </c>
      <c r="Q294" s="129"/>
      <c r="R294" s="128" t="e">
        <f>Table1[[#This Row],[Amount ex GST]]-Table1[[#This Row],[Amount1]]</f>
        <v>#N/A</v>
      </c>
    </row>
    <row r="295" spans="1:18" x14ac:dyDescent="0.2">
      <c r="A295" s="99"/>
      <c r="B295" s="93"/>
      <c r="C295" s="103"/>
      <c r="D295" s="104"/>
      <c r="E295" s="112" t="e">
        <f>LOOKUP(D295,Accounts!A:A,Accounts!B:B)</f>
        <v>#N/A</v>
      </c>
      <c r="F295" s="112" t="e">
        <f>LOOKUP(Table1[[#This Row],[Account '#]],Accounts!A:A,Accounts!D:D)</f>
        <v>#N/A</v>
      </c>
      <c r="G295" s="145"/>
      <c r="H295" s="144" t="e">
        <f>IF(Table1[[#This Row],[GST?]],Table1[[#This Row],[Amount inc GST]]-(Table1[[#This Row],[Amount inc GST]]/1.15),0)</f>
        <v>#N/A</v>
      </c>
      <c r="I295" s="145" t="e">
        <f>Table1[[#This Row],[Amount inc GST]]-Table1[[#This Row],[GST]]</f>
        <v>#N/A</v>
      </c>
      <c r="J295" s="97"/>
      <c r="K295" s="153">
        <f>IF(J295="c",K294+Table1[[#This Row],[Amount inc GST]],K294)</f>
        <v>0</v>
      </c>
      <c r="L295" s="153">
        <f>IF(J295="p1",L294+Table1[Amount inc GST],L294)</f>
        <v>0</v>
      </c>
      <c r="M295" s="153">
        <f>IF(J295="p2",M294+Table1[Amount inc GST],M294)</f>
        <v>0</v>
      </c>
      <c r="N295" s="152">
        <f>IF(J295="s",N294+Table1[[#This Row],[Amount inc GST]],N294)</f>
        <v>0</v>
      </c>
      <c r="O295" s="129"/>
      <c r="P295" s="128" t="e">
        <f>Table1[[#This Row],[Amount ex GST]]</f>
        <v>#N/A</v>
      </c>
      <c r="Q295" s="129"/>
      <c r="R295" s="128" t="e">
        <f>Table1[[#This Row],[Amount ex GST]]-Table1[[#This Row],[Amount1]]</f>
        <v>#N/A</v>
      </c>
    </row>
    <row r="296" spans="1:18" x14ac:dyDescent="0.2">
      <c r="A296" s="99"/>
      <c r="B296" s="93"/>
      <c r="C296" s="103"/>
      <c r="D296" s="104"/>
      <c r="E296" s="112" t="e">
        <f>LOOKUP(D296,Accounts!A:A,Accounts!B:B)</f>
        <v>#N/A</v>
      </c>
      <c r="F296" s="112" t="e">
        <f>LOOKUP(Table1[[#This Row],[Account '#]],Accounts!A:A,Accounts!D:D)</f>
        <v>#N/A</v>
      </c>
      <c r="G296" s="145"/>
      <c r="H296" s="144" t="e">
        <f>IF(Table1[[#This Row],[GST?]],Table1[[#This Row],[Amount inc GST]]-(Table1[[#This Row],[Amount inc GST]]/1.15),0)</f>
        <v>#N/A</v>
      </c>
      <c r="I296" s="145" t="e">
        <f>Table1[[#This Row],[Amount inc GST]]-Table1[[#This Row],[GST]]</f>
        <v>#N/A</v>
      </c>
      <c r="J296" s="97"/>
      <c r="K296" s="153">
        <f>IF(J296="c",K295+Table1[[#This Row],[Amount inc GST]],K295)</f>
        <v>0</v>
      </c>
      <c r="L296" s="153">
        <f>IF(J296="p1",L295+Table1[Amount inc GST],L295)</f>
        <v>0</v>
      </c>
      <c r="M296" s="153">
        <f>IF(J296="p2",M295+Table1[Amount inc GST],M295)</f>
        <v>0</v>
      </c>
      <c r="N296" s="152">
        <f>IF(J296="s",N295+Table1[[#This Row],[Amount inc GST]],N295)</f>
        <v>0</v>
      </c>
      <c r="O296" s="129"/>
      <c r="P296" s="128" t="e">
        <f>Table1[[#This Row],[Amount ex GST]]</f>
        <v>#N/A</v>
      </c>
      <c r="Q296" s="129"/>
      <c r="R296" s="128" t="e">
        <f>Table1[[#This Row],[Amount ex GST]]-Table1[[#This Row],[Amount1]]</f>
        <v>#N/A</v>
      </c>
    </row>
    <row r="297" spans="1:18" x14ac:dyDescent="0.2">
      <c r="A297" s="99"/>
      <c r="B297" s="93"/>
      <c r="C297" s="103"/>
      <c r="D297" s="104"/>
      <c r="E297" s="112" t="e">
        <f>LOOKUP(D297,Accounts!A:A,Accounts!B:B)</f>
        <v>#N/A</v>
      </c>
      <c r="F297" s="112" t="e">
        <f>LOOKUP(Table1[[#This Row],[Account '#]],Accounts!A:A,Accounts!D:D)</f>
        <v>#N/A</v>
      </c>
      <c r="G297" s="145"/>
      <c r="H297" s="144" t="e">
        <f>IF(Table1[[#This Row],[GST?]],Table1[[#This Row],[Amount inc GST]]-(Table1[[#This Row],[Amount inc GST]]/1.15),0)</f>
        <v>#N/A</v>
      </c>
      <c r="I297" s="145" t="e">
        <f>Table1[[#This Row],[Amount inc GST]]-Table1[[#This Row],[GST]]</f>
        <v>#N/A</v>
      </c>
      <c r="J297" s="97"/>
      <c r="K297" s="153">
        <f>IF(J297="c",K296+Table1[[#This Row],[Amount inc GST]],K296)</f>
        <v>0</v>
      </c>
      <c r="L297" s="153">
        <f>IF(J297="p1",L296+Table1[Amount inc GST],L296)</f>
        <v>0</v>
      </c>
      <c r="M297" s="153">
        <f>IF(J297="p2",M296+Table1[Amount inc GST],M296)</f>
        <v>0</v>
      </c>
      <c r="N297" s="152">
        <f>IF(J297="s",N296+Table1[[#This Row],[Amount inc GST]],N296)</f>
        <v>0</v>
      </c>
      <c r="O297" s="129"/>
      <c r="P297" s="128" t="e">
        <f>Table1[[#This Row],[Amount ex GST]]</f>
        <v>#N/A</v>
      </c>
      <c r="Q297" s="129"/>
      <c r="R297" s="128" t="e">
        <f>Table1[[#This Row],[Amount ex GST]]-Table1[[#This Row],[Amount1]]</f>
        <v>#N/A</v>
      </c>
    </row>
    <row r="298" spans="1:18" x14ac:dyDescent="0.2">
      <c r="A298" s="99"/>
      <c r="B298" s="93"/>
      <c r="C298" s="103"/>
      <c r="D298" s="104"/>
      <c r="E298" s="112" t="e">
        <f>LOOKUP(D298,Accounts!A:A,Accounts!B:B)</f>
        <v>#N/A</v>
      </c>
      <c r="F298" s="112" t="e">
        <f>LOOKUP(Table1[[#This Row],[Account '#]],Accounts!A:A,Accounts!D:D)</f>
        <v>#N/A</v>
      </c>
      <c r="G298" s="145"/>
      <c r="H298" s="144" t="e">
        <f>IF(Table1[[#This Row],[GST?]],Table1[[#This Row],[Amount inc GST]]-(Table1[[#This Row],[Amount inc GST]]/1.15),0)</f>
        <v>#N/A</v>
      </c>
      <c r="I298" s="145" t="e">
        <f>Table1[[#This Row],[Amount inc GST]]-Table1[[#This Row],[GST]]</f>
        <v>#N/A</v>
      </c>
      <c r="J298" s="97"/>
      <c r="K298" s="153">
        <f>IF(J298="c",K297+Table1[[#This Row],[Amount inc GST]],K297)</f>
        <v>0</v>
      </c>
      <c r="L298" s="153">
        <f>IF(J298="p1",L297+Table1[Amount inc GST],L297)</f>
        <v>0</v>
      </c>
      <c r="M298" s="153">
        <f>IF(J298="p2",M297+Table1[Amount inc GST],M297)</f>
        <v>0</v>
      </c>
      <c r="N298" s="152">
        <f>IF(J298="s",N297+Table1[[#This Row],[Amount inc GST]],N297)</f>
        <v>0</v>
      </c>
      <c r="O298" s="129"/>
      <c r="P298" s="128" t="e">
        <f>Table1[[#This Row],[Amount ex GST]]</f>
        <v>#N/A</v>
      </c>
      <c r="Q298" s="129"/>
      <c r="R298" s="128" t="e">
        <f>Table1[[#This Row],[Amount ex GST]]-Table1[[#This Row],[Amount1]]</f>
        <v>#N/A</v>
      </c>
    </row>
    <row r="299" spans="1:18" x14ac:dyDescent="0.2">
      <c r="A299" s="99"/>
      <c r="B299" s="93"/>
      <c r="C299" s="103"/>
      <c r="D299" s="104"/>
      <c r="E299" s="112" t="e">
        <f>LOOKUP(D299,Accounts!A:A,Accounts!B:B)</f>
        <v>#N/A</v>
      </c>
      <c r="F299" s="112" t="e">
        <f>LOOKUP(Table1[[#This Row],[Account '#]],Accounts!A:A,Accounts!D:D)</f>
        <v>#N/A</v>
      </c>
      <c r="G299" s="145"/>
      <c r="H299" s="144" t="e">
        <f>IF(Table1[[#This Row],[GST?]],Table1[[#This Row],[Amount inc GST]]-(Table1[[#This Row],[Amount inc GST]]/1.15),0)</f>
        <v>#N/A</v>
      </c>
      <c r="I299" s="145" t="e">
        <f>Table1[[#This Row],[Amount inc GST]]-Table1[[#This Row],[GST]]</f>
        <v>#N/A</v>
      </c>
      <c r="J299" s="97"/>
      <c r="K299" s="153">
        <f>IF(J299="c",K298+Table1[[#This Row],[Amount inc GST]],K298)</f>
        <v>0</v>
      </c>
      <c r="L299" s="153">
        <f>IF(J299="p1",L298+Table1[Amount inc GST],L298)</f>
        <v>0</v>
      </c>
      <c r="M299" s="153">
        <f>IF(J299="p2",M298+Table1[Amount inc GST],M298)</f>
        <v>0</v>
      </c>
      <c r="N299" s="152">
        <f>IF(J299="s",N298+Table1[[#This Row],[Amount inc GST]],N298)</f>
        <v>0</v>
      </c>
      <c r="O299" s="129"/>
      <c r="P299" s="128" t="e">
        <f>Table1[[#This Row],[Amount ex GST]]</f>
        <v>#N/A</v>
      </c>
      <c r="Q299" s="129"/>
      <c r="R299" s="128" t="e">
        <f>Table1[[#This Row],[Amount ex GST]]-Table1[[#This Row],[Amount1]]</f>
        <v>#N/A</v>
      </c>
    </row>
    <row r="300" spans="1:18" x14ac:dyDescent="0.2">
      <c r="A300" s="99"/>
      <c r="B300" s="93"/>
      <c r="C300" s="103"/>
      <c r="D300" s="104"/>
      <c r="E300" s="112" t="e">
        <f>LOOKUP(D300,Accounts!A:A,Accounts!B:B)</f>
        <v>#N/A</v>
      </c>
      <c r="F300" s="112" t="e">
        <f>LOOKUP(Table1[[#This Row],[Account '#]],Accounts!A:A,Accounts!D:D)</f>
        <v>#N/A</v>
      </c>
      <c r="G300" s="145"/>
      <c r="H300" s="144" t="e">
        <f>IF(Table1[[#This Row],[GST?]],Table1[[#This Row],[Amount inc GST]]-(Table1[[#This Row],[Amount inc GST]]/1.15),0)</f>
        <v>#N/A</v>
      </c>
      <c r="I300" s="145" t="e">
        <f>Table1[[#This Row],[Amount inc GST]]-Table1[[#This Row],[GST]]</f>
        <v>#N/A</v>
      </c>
      <c r="J300" s="97"/>
      <c r="K300" s="153">
        <f>IF(J300="c",K299+Table1[[#This Row],[Amount inc GST]],K299)</f>
        <v>0</v>
      </c>
      <c r="L300" s="153">
        <f>IF(J300="p1",L299+Table1[Amount inc GST],L299)</f>
        <v>0</v>
      </c>
      <c r="M300" s="153">
        <f>IF(J300="p2",M299+Table1[Amount inc GST],M299)</f>
        <v>0</v>
      </c>
      <c r="N300" s="152">
        <f>IF(J300="s",N299+Table1[[#This Row],[Amount inc GST]],N299)</f>
        <v>0</v>
      </c>
      <c r="O300" s="129"/>
      <c r="P300" s="128" t="e">
        <f>Table1[[#This Row],[Amount ex GST]]</f>
        <v>#N/A</v>
      </c>
      <c r="Q300" s="129"/>
      <c r="R300" s="128" t="e">
        <f>Table1[[#This Row],[Amount ex GST]]-Table1[[#This Row],[Amount1]]</f>
        <v>#N/A</v>
      </c>
    </row>
    <row r="301" spans="1:18" x14ac:dyDescent="0.2">
      <c r="A301" s="99"/>
      <c r="B301" s="93"/>
      <c r="C301" s="103"/>
      <c r="D301" s="104"/>
      <c r="E301" s="112" t="e">
        <f>LOOKUP(D301,Accounts!A:A,Accounts!B:B)</f>
        <v>#N/A</v>
      </c>
      <c r="F301" s="112" t="e">
        <f>LOOKUP(Table1[[#This Row],[Account '#]],Accounts!A:A,Accounts!D:D)</f>
        <v>#N/A</v>
      </c>
      <c r="G301" s="145"/>
      <c r="H301" s="144" t="e">
        <f>IF(Table1[[#This Row],[GST?]],Table1[[#This Row],[Amount inc GST]]-(Table1[[#This Row],[Amount inc GST]]/1.15),0)</f>
        <v>#N/A</v>
      </c>
      <c r="I301" s="145" t="e">
        <f>Table1[[#This Row],[Amount inc GST]]-Table1[[#This Row],[GST]]</f>
        <v>#N/A</v>
      </c>
      <c r="J301" s="97"/>
      <c r="K301" s="153">
        <f>IF(J301="c",K300+Table1[[#This Row],[Amount inc GST]],K300)</f>
        <v>0</v>
      </c>
      <c r="L301" s="153">
        <f>IF(J301="p1",L300+Table1[Amount inc GST],L300)</f>
        <v>0</v>
      </c>
      <c r="M301" s="153">
        <f>IF(J301="p2",M300+Table1[Amount inc GST],M300)</f>
        <v>0</v>
      </c>
      <c r="N301" s="152">
        <f>IF(J301="s",N300+Table1[[#This Row],[Amount inc GST]],N300)</f>
        <v>0</v>
      </c>
      <c r="O301" s="129"/>
      <c r="P301" s="128" t="e">
        <f>Table1[[#This Row],[Amount ex GST]]</f>
        <v>#N/A</v>
      </c>
      <c r="Q301" s="129"/>
      <c r="R301" s="128" t="e">
        <f>Table1[[#This Row],[Amount ex GST]]-Table1[[#This Row],[Amount1]]</f>
        <v>#N/A</v>
      </c>
    </row>
    <row r="302" spans="1:18" x14ac:dyDescent="0.2">
      <c r="A302" s="99"/>
      <c r="B302" s="93"/>
      <c r="C302" s="103"/>
      <c r="D302" s="104"/>
      <c r="E302" s="112" t="e">
        <f>LOOKUP(D302,Accounts!A:A,Accounts!B:B)</f>
        <v>#N/A</v>
      </c>
      <c r="F302" s="112" t="e">
        <f>LOOKUP(Table1[[#This Row],[Account '#]],Accounts!A:A,Accounts!D:D)</f>
        <v>#N/A</v>
      </c>
      <c r="G302" s="145"/>
      <c r="H302" s="144" t="e">
        <f>IF(Table1[[#This Row],[GST?]],Table1[[#This Row],[Amount inc GST]]-(Table1[[#This Row],[Amount inc GST]]/1.15),0)</f>
        <v>#N/A</v>
      </c>
      <c r="I302" s="145" t="e">
        <f>Table1[[#This Row],[Amount inc GST]]-Table1[[#This Row],[GST]]</f>
        <v>#N/A</v>
      </c>
      <c r="J302" s="97"/>
      <c r="K302" s="153">
        <f>IF(J302="c",K301+Table1[[#This Row],[Amount inc GST]],K301)</f>
        <v>0</v>
      </c>
      <c r="L302" s="153">
        <f>IF(J302="p1",L301+Table1[Amount inc GST],L301)</f>
        <v>0</v>
      </c>
      <c r="M302" s="153">
        <f>IF(J302="p2",M301+Table1[Amount inc GST],M301)</f>
        <v>0</v>
      </c>
      <c r="N302" s="152">
        <f>IF(J302="s",N301+Table1[[#This Row],[Amount inc GST]],N301)</f>
        <v>0</v>
      </c>
      <c r="O302" s="129"/>
      <c r="P302" s="128" t="e">
        <f>Table1[[#This Row],[Amount ex GST]]</f>
        <v>#N/A</v>
      </c>
      <c r="Q302" s="129"/>
      <c r="R302" s="128" t="e">
        <f>Table1[[#This Row],[Amount ex GST]]-Table1[[#This Row],[Amount1]]</f>
        <v>#N/A</v>
      </c>
    </row>
    <row r="303" spans="1:18" x14ac:dyDescent="0.2">
      <c r="A303" s="99"/>
      <c r="B303" s="93"/>
      <c r="C303" s="103"/>
      <c r="D303" s="104"/>
      <c r="E303" s="112" t="e">
        <f>LOOKUP(D303,Accounts!A:A,Accounts!B:B)</f>
        <v>#N/A</v>
      </c>
      <c r="F303" s="112" t="e">
        <f>LOOKUP(Table1[[#This Row],[Account '#]],Accounts!A:A,Accounts!D:D)</f>
        <v>#N/A</v>
      </c>
      <c r="G303" s="145"/>
      <c r="H303" s="144" t="e">
        <f>IF(Table1[[#This Row],[GST?]],Table1[[#This Row],[Amount inc GST]]-(Table1[[#This Row],[Amount inc GST]]/1.15),0)</f>
        <v>#N/A</v>
      </c>
      <c r="I303" s="145" t="e">
        <f>Table1[[#This Row],[Amount inc GST]]-Table1[[#This Row],[GST]]</f>
        <v>#N/A</v>
      </c>
      <c r="J303" s="97"/>
      <c r="K303" s="153">
        <f>IF(J303="c",K302+Table1[[#This Row],[Amount inc GST]],K302)</f>
        <v>0</v>
      </c>
      <c r="L303" s="153">
        <f>IF(J303="p1",L302+Table1[Amount inc GST],L302)</f>
        <v>0</v>
      </c>
      <c r="M303" s="153">
        <f>IF(J303="p2",M302+Table1[Amount inc GST],M302)</f>
        <v>0</v>
      </c>
      <c r="N303" s="152">
        <f>IF(J303="s",N302+Table1[[#This Row],[Amount inc GST]],N302)</f>
        <v>0</v>
      </c>
      <c r="O303" s="129"/>
      <c r="P303" s="128" t="e">
        <f>Table1[[#This Row],[Amount ex GST]]</f>
        <v>#N/A</v>
      </c>
      <c r="Q303" s="129"/>
      <c r="R303" s="128" t="e">
        <f>Table1[[#This Row],[Amount ex GST]]-Table1[[#This Row],[Amount1]]</f>
        <v>#N/A</v>
      </c>
    </row>
    <row r="304" spans="1:18" x14ac:dyDescent="0.2">
      <c r="A304" s="99"/>
      <c r="B304" s="93"/>
      <c r="C304" s="94"/>
      <c r="D304" s="95"/>
      <c r="E304" s="100" t="e">
        <f>LOOKUP(D304,Accounts!A:A,Accounts!B:B)</f>
        <v>#N/A</v>
      </c>
      <c r="F304" s="100" t="e">
        <f>LOOKUP(Table1[[#This Row],[Account '#]],Accounts!A:A,Accounts!D:D)</f>
        <v>#N/A</v>
      </c>
      <c r="G304" s="144"/>
      <c r="H304" s="144" t="e">
        <f>IF(Table1[[#This Row],[GST?]],Table1[[#This Row],[Amount inc GST]]-(Table1[[#This Row],[Amount inc GST]]/1.15),0)</f>
        <v>#N/A</v>
      </c>
      <c r="I304" s="144" t="e">
        <f>Table1[[#This Row],[Amount inc GST]]-Table1[[#This Row],[GST]]</f>
        <v>#N/A</v>
      </c>
      <c r="J304" s="97"/>
      <c r="K304" s="153">
        <f>IF(J304="c",K303+Table1[[#This Row],[Amount inc GST]],K303)</f>
        <v>0</v>
      </c>
      <c r="L304" s="153">
        <f>IF(J304="p1",L303+Table1[Amount inc GST],L303)</f>
        <v>0</v>
      </c>
      <c r="M304" s="153">
        <f>IF(J304="p2",M303+Table1[Amount inc GST],M303)</f>
        <v>0</v>
      </c>
      <c r="N304" s="152">
        <f>IF(J304="s",N303+Table1[[#This Row],[Amount inc GST]],N303)</f>
        <v>0</v>
      </c>
      <c r="O304" s="129"/>
      <c r="P304" s="128" t="e">
        <f>Table1[[#This Row],[Amount ex GST]]</f>
        <v>#N/A</v>
      </c>
      <c r="Q304" s="129"/>
      <c r="R304" s="128" t="e">
        <f>Table1[[#This Row],[Amount ex GST]]-Table1[[#This Row],[Amount1]]</f>
        <v>#N/A</v>
      </c>
    </row>
    <row r="305" spans="1:18" x14ac:dyDescent="0.2">
      <c r="A305" s="99"/>
      <c r="B305" s="93"/>
      <c r="C305" s="103"/>
      <c r="D305" s="104"/>
      <c r="E305" s="112" t="e">
        <f>LOOKUP(D305,Accounts!A:A,Accounts!B:B)</f>
        <v>#N/A</v>
      </c>
      <c r="F305" s="112" t="e">
        <f>LOOKUP(Table1[[#This Row],[Account '#]],Accounts!A:A,Accounts!D:D)</f>
        <v>#N/A</v>
      </c>
      <c r="G305" s="145"/>
      <c r="H305" s="144" t="e">
        <f>IF(Table1[[#This Row],[GST?]],Table1[[#This Row],[Amount inc GST]]-(Table1[[#This Row],[Amount inc GST]]/1.15),0)</f>
        <v>#N/A</v>
      </c>
      <c r="I305" s="145" t="e">
        <f>Table1[[#This Row],[Amount inc GST]]-Table1[[#This Row],[GST]]</f>
        <v>#N/A</v>
      </c>
      <c r="J305" s="97"/>
      <c r="K305" s="153">
        <f>IF(J305="c",K304+Table1[[#This Row],[Amount inc GST]],K304)</f>
        <v>0</v>
      </c>
      <c r="L305" s="153">
        <f>IF(J305="p1",L304+Table1[Amount inc GST],L304)</f>
        <v>0</v>
      </c>
      <c r="M305" s="153">
        <f>IF(J305="p2",M304+Table1[Amount inc GST],M304)</f>
        <v>0</v>
      </c>
      <c r="N305" s="152">
        <f>IF(J305="s",N304+Table1[[#This Row],[Amount inc GST]],N304)</f>
        <v>0</v>
      </c>
      <c r="O305" s="129"/>
      <c r="P305" s="128" t="e">
        <f>Table1[[#This Row],[Amount ex GST]]</f>
        <v>#N/A</v>
      </c>
      <c r="Q305" s="129"/>
      <c r="R305" s="128" t="e">
        <f>Table1[[#This Row],[Amount ex GST]]-Table1[[#This Row],[Amount1]]</f>
        <v>#N/A</v>
      </c>
    </row>
    <row r="306" spans="1:18" x14ac:dyDescent="0.2">
      <c r="A306" s="99"/>
      <c r="B306" s="93"/>
      <c r="C306" s="103"/>
      <c r="D306" s="104"/>
      <c r="E306" s="112" t="e">
        <f>LOOKUP(D306,Accounts!A:A,Accounts!B:B)</f>
        <v>#N/A</v>
      </c>
      <c r="F306" s="112" t="e">
        <f>LOOKUP(Table1[[#This Row],[Account '#]],Accounts!A:A,Accounts!D:D)</f>
        <v>#N/A</v>
      </c>
      <c r="G306" s="145"/>
      <c r="H306" s="144" t="e">
        <f>IF(Table1[[#This Row],[GST?]],Table1[[#This Row],[Amount inc GST]]-(Table1[[#This Row],[Amount inc GST]]/1.15),0)</f>
        <v>#N/A</v>
      </c>
      <c r="I306" s="145" t="e">
        <f>Table1[[#This Row],[Amount inc GST]]-Table1[[#This Row],[GST]]</f>
        <v>#N/A</v>
      </c>
      <c r="J306" s="97"/>
      <c r="K306" s="153">
        <f>IF(J306="c",K305+Table1[[#This Row],[Amount inc GST]],K305)</f>
        <v>0</v>
      </c>
      <c r="L306" s="153">
        <f>IF(J306="p1",L305+Table1[Amount inc GST],L305)</f>
        <v>0</v>
      </c>
      <c r="M306" s="153">
        <f>IF(J306="p2",M305+Table1[Amount inc GST],M305)</f>
        <v>0</v>
      </c>
      <c r="N306" s="152">
        <f>IF(J306="s",N305+Table1[[#This Row],[Amount inc GST]],N305)</f>
        <v>0</v>
      </c>
      <c r="O306" s="129"/>
      <c r="P306" s="128" t="e">
        <f>Table1[[#This Row],[Amount ex GST]]</f>
        <v>#N/A</v>
      </c>
      <c r="Q306" s="129"/>
      <c r="R306" s="128" t="e">
        <f>Table1[[#This Row],[Amount ex GST]]-Table1[[#This Row],[Amount1]]</f>
        <v>#N/A</v>
      </c>
    </row>
    <row r="307" spans="1:18" x14ac:dyDescent="0.2">
      <c r="A307" s="99"/>
      <c r="B307" s="93"/>
      <c r="C307" s="103"/>
      <c r="D307" s="104"/>
      <c r="E307" s="112" t="e">
        <f>LOOKUP(D307,Accounts!A:A,Accounts!B:B)</f>
        <v>#N/A</v>
      </c>
      <c r="F307" s="112" t="e">
        <f>LOOKUP(Table1[[#This Row],[Account '#]],Accounts!A:A,Accounts!D:D)</f>
        <v>#N/A</v>
      </c>
      <c r="G307" s="145"/>
      <c r="H307" s="144" t="e">
        <f>IF(Table1[[#This Row],[GST?]],Table1[[#This Row],[Amount inc GST]]-(Table1[[#This Row],[Amount inc GST]]/1.15),0)</f>
        <v>#N/A</v>
      </c>
      <c r="I307" s="145" t="e">
        <f>Table1[[#This Row],[Amount inc GST]]-Table1[[#This Row],[GST]]</f>
        <v>#N/A</v>
      </c>
      <c r="J307" s="97"/>
      <c r="K307" s="153">
        <f>IF(J307="c",K306+Table1[[#This Row],[Amount inc GST]],K306)</f>
        <v>0</v>
      </c>
      <c r="L307" s="153">
        <f>IF(J307="p1",L306+Table1[Amount inc GST],L306)</f>
        <v>0</v>
      </c>
      <c r="M307" s="153">
        <f>IF(J307="p2",M306+Table1[Amount inc GST],M306)</f>
        <v>0</v>
      </c>
      <c r="N307" s="152">
        <f>IF(J307="s",N306+Table1[[#This Row],[Amount inc GST]],N306)</f>
        <v>0</v>
      </c>
      <c r="O307" s="129"/>
      <c r="P307" s="128" t="e">
        <f>Table1[[#This Row],[Amount ex GST]]</f>
        <v>#N/A</v>
      </c>
      <c r="Q307" s="129"/>
      <c r="R307" s="128" t="e">
        <f>Table1[[#This Row],[Amount ex GST]]-Table1[[#This Row],[Amount1]]</f>
        <v>#N/A</v>
      </c>
    </row>
    <row r="308" spans="1:18" x14ac:dyDescent="0.2">
      <c r="A308" s="99"/>
      <c r="B308" s="93"/>
      <c r="C308" s="103"/>
      <c r="D308" s="104"/>
      <c r="E308" s="112" t="e">
        <f>LOOKUP(D308,Accounts!A:A,Accounts!B:B)</f>
        <v>#N/A</v>
      </c>
      <c r="F308" s="112" t="e">
        <f>LOOKUP(Table1[[#This Row],[Account '#]],Accounts!A:A,Accounts!D:D)</f>
        <v>#N/A</v>
      </c>
      <c r="G308" s="145"/>
      <c r="H308" s="144" t="e">
        <f>IF(Table1[[#This Row],[GST?]],Table1[[#This Row],[Amount inc GST]]-(Table1[[#This Row],[Amount inc GST]]/1.15),0)</f>
        <v>#N/A</v>
      </c>
      <c r="I308" s="145" t="e">
        <f>Table1[[#This Row],[Amount inc GST]]-Table1[[#This Row],[GST]]</f>
        <v>#N/A</v>
      </c>
      <c r="J308" s="97"/>
      <c r="K308" s="153">
        <f>IF(J308="c",K307+Table1[[#This Row],[Amount inc GST]],K307)</f>
        <v>0</v>
      </c>
      <c r="L308" s="153">
        <f>IF(J308="p1",L307+Table1[Amount inc GST],L307)</f>
        <v>0</v>
      </c>
      <c r="M308" s="153">
        <f>IF(J308="p2",M307+Table1[Amount inc GST],M307)</f>
        <v>0</v>
      </c>
      <c r="N308" s="152">
        <f>IF(J308="s",N307+Table1[[#This Row],[Amount inc GST]],N307)</f>
        <v>0</v>
      </c>
      <c r="O308" s="129"/>
      <c r="P308" s="128" t="e">
        <f>Table1[[#This Row],[Amount ex GST]]</f>
        <v>#N/A</v>
      </c>
      <c r="Q308" s="129"/>
      <c r="R308" s="128" t="e">
        <f>Table1[[#This Row],[Amount ex GST]]-Table1[[#This Row],[Amount1]]</f>
        <v>#N/A</v>
      </c>
    </row>
    <row r="309" spans="1:18" x14ac:dyDescent="0.2">
      <c r="A309" s="99"/>
      <c r="B309" s="93"/>
      <c r="C309" s="103"/>
      <c r="D309" s="104"/>
      <c r="E309" s="112" t="e">
        <f>LOOKUP(D309,Accounts!A:A,Accounts!B:B)</f>
        <v>#N/A</v>
      </c>
      <c r="F309" s="112" t="e">
        <f>LOOKUP(Table1[[#This Row],[Account '#]],Accounts!A:A,Accounts!D:D)</f>
        <v>#N/A</v>
      </c>
      <c r="G309" s="145"/>
      <c r="H309" s="144" t="e">
        <f>IF(Table1[[#This Row],[GST?]],Table1[[#This Row],[Amount inc GST]]-(Table1[[#This Row],[Amount inc GST]]/1.15),0)</f>
        <v>#N/A</v>
      </c>
      <c r="I309" s="145" t="e">
        <f>Table1[[#This Row],[Amount inc GST]]-Table1[[#This Row],[GST]]</f>
        <v>#N/A</v>
      </c>
      <c r="J309" s="97"/>
      <c r="K309" s="153">
        <f>IF(J309="c",K308+Table1[[#This Row],[Amount inc GST]],K308)</f>
        <v>0</v>
      </c>
      <c r="L309" s="153">
        <f>IF(J309="p1",L308+Table1[Amount inc GST],L308)</f>
        <v>0</v>
      </c>
      <c r="M309" s="153">
        <f>IF(J309="p2",M308+Table1[Amount inc GST],M308)</f>
        <v>0</v>
      </c>
      <c r="N309" s="152">
        <f>IF(J309="s",N308+Table1[[#This Row],[Amount inc GST]],N308)</f>
        <v>0</v>
      </c>
      <c r="O309" s="129"/>
      <c r="P309" s="128" t="e">
        <f>Table1[[#This Row],[Amount ex GST]]</f>
        <v>#N/A</v>
      </c>
      <c r="Q309" s="129"/>
      <c r="R309" s="128" t="e">
        <f>Table1[[#This Row],[Amount ex GST]]-Table1[[#This Row],[Amount1]]</f>
        <v>#N/A</v>
      </c>
    </row>
    <row r="310" spans="1:18" x14ac:dyDescent="0.2">
      <c r="A310" s="99"/>
      <c r="B310" s="93"/>
      <c r="C310" s="103"/>
      <c r="D310" s="104"/>
      <c r="E310" s="112" t="e">
        <f>LOOKUP(D310,Accounts!A:A,Accounts!B:B)</f>
        <v>#N/A</v>
      </c>
      <c r="F310" s="112" t="e">
        <f>LOOKUP(Table1[[#This Row],[Account '#]],Accounts!A:A,Accounts!D:D)</f>
        <v>#N/A</v>
      </c>
      <c r="G310" s="145"/>
      <c r="H310" s="144" t="e">
        <f>IF(Table1[[#This Row],[GST?]],Table1[[#This Row],[Amount inc GST]]-(Table1[[#This Row],[Amount inc GST]]/1.15),0)</f>
        <v>#N/A</v>
      </c>
      <c r="I310" s="145" t="e">
        <f>Table1[[#This Row],[Amount inc GST]]-Table1[[#This Row],[GST]]</f>
        <v>#N/A</v>
      </c>
      <c r="J310" s="97"/>
      <c r="K310" s="153">
        <f>IF(J310="c",K309+Table1[[#This Row],[Amount inc GST]],K309)</f>
        <v>0</v>
      </c>
      <c r="L310" s="153">
        <f>IF(J310="p1",L309+Table1[Amount inc GST],L309)</f>
        <v>0</v>
      </c>
      <c r="M310" s="153">
        <f>IF(J310="p2",M309+Table1[Amount inc GST],M309)</f>
        <v>0</v>
      </c>
      <c r="N310" s="152">
        <f>IF(J310="s",N309+Table1[[#This Row],[Amount inc GST]],N309)</f>
        <v>0</v>
      </c>
      <c r="O310" s="129"/>
      <c r="P310" s="128" t="e">
        <f>Table1[[#This Row],[Amount ex GST]]</f>
        <v>#N/A</v>
      </c>
      <c r="Q310" s="129"/>
      <c r="R310" s="128" t="e">
        <f>Table1[[#This Row],[Amount ex GST]]-Table1[[#This Row],[Amount1]]</f>
        <v>#N/A</v>
      </c>
    </row>
    <row r="311" spans="1:18" x14ac:dyDescent="0.2">
      <c r="A311" s="99"/>
      <c r="B311" s="93"/>
      <c r="C311" s="103"/>
      <c r="D311" s="104"/>
      <c r="E311" s="101" t="e">
        <f>LOOKUP(D311,Accounts!A:A,Accounts!B:B)</f>
        <v>#N/A</v>
      </c>
      <c r="F311" s="101" t="e">
        <f>LOOKUP(Table1[[#This Row],[Account '#]],Accounts!A:A,Accounts!D:D)</f>
        <v>#N/A</v>
      </c>
      <c r="G311" s="145"/>
      <c r="H311" s="144" t="e">
        <f>IF(Table1[[#This Row],[GST?]],Table1[[#This Row],[Amount inc GST]]-(Table1[[#This Row],[Amount inc GST]]/1.15),0)</f>
        <v>#N/A</v>
      </c>
      <c r="I311" s="145" t="e">
        <f>Table1[[#This Row],[Amount inc GST]]-Table1[[#This Row],[GST]]</f>
        <v>#N/A</v>
      </c>
      <c r="J311" s="97"/>
      <c r="K311" s="153">
        <f>IF(J311="c",K310+Table1[[#This Row],[Amount inc GST]],K310)</f>
        <v>0</v>
      </c>
      <c r="L311" s="153">
        <f>IF(J311="p1",L310+Table1[Amount inc GST],L310)</f>
        <v>0</v>
      </c>
      <c r="M311" s="153">
        <f>IF(J311="p2",M310+Table1[Amount inc GST],M310)</f>
        <v>0</v>
      </c>
      <c r="N311" s="152">
        <f>IF(J311="s",N310+Table1[[#This Row],[Amount inc GST]],N310)</f>
        <v>0</v>
      </c>
      <c r="O311" s="129"/>
      <c r="P311" s="128" t="e">
        <f>Table1[[#This Row],[Amount ex GST]]</f>
        <v>#N/A</v>
      </c>
      <c r="Q311" s="129"/>
      <c r="R311" s="128" t="e">
        <f>Table1[[#This Row],[Amount ex GST]]-Table1[[#This Row],[Amount1]]</f>
        <v>#N/A</v>
      </c>
    </row>
    <row r="312" spans="1:18" x14ac:dyDescent="0.2">
      <c r="A312" s="99"/>
      <c r="B312" s="93"/>
      <c r="C312" s="103"/>
      <c r="D312" s="104"/>
      <c r="E312" s="101" t="e">
        <f>LOOKUP(D312,Accounts!A:A,Accounts!B:B)</f>
        <v>#N/A</v>
      </c>
      <c r="F312" s="101" t="e">
        <f>LOOKUP(Table1[[#This Row],[Account '#]],Accounts!A:A,Accounts!D:D)</f>
        <v>#N/A</v>
      </c>
      <c r="G312" s="145"/>
      <c r="H312" s="144" t="e">
        <f>IF(Table1[[#This Row],[GST?]],Table1[[#This Row],[Amount inc GST]]-(Table1[[#This Row],[Amount inc GST]]/1.15),0)</f>
        <v>#N/A</v>
      </c>
      <c r="I312" s="145" t="e">
        <f>Table1[[#This Row],[Amount inc GST]]-Table1[[#This Row],[GST]]</f>
        <v>#N/A</v>
      </c>
      <c r="J312" s="97"/>
      <c r="K312" s="153">
        <f>IF(J312="c",K311+Table1[[#This Row],[Amount inc GST]],K311)</f>
        <v>0</v>
      </c>
      <c r="L312" s="153">
        <f>IF(J312="p1",L311+Table1[Amount inc GST],L311)</f>
        <v>0</v>
      </c>
      <c r="M312" s="153">
        <f>IF(J312="p2",M311+Table1[Amount inc GST],M311)</f>
        <v>0</v>
      </c>
      <c r="N312" s="152">
        <f>IF(J312="s",N311+Table1[[#This Row],[Amount inc GST]],N311)</f>
        <v>0</v>
      </c>
      <c r="O312" s="129"/>
      <c r="P312" s="128" t="e">
        <f>Table1[[#This Row],[Amount ex GST]]</f>
        <v>#N/A</v>
      </c>
      <c r="Q312" s="129"/>
      <c r="R312" s="128" t="e">
        <f>Table1[[#This Row],[Amount ex GST]]-Table1[[#This Row],[Amount1]]</f>
        <v>#N/A</v>
      </c>
    </row>
    <row r="313" spans="1:18" x14ac:dyDescent="0.2">
      <c r="A313" s="99"/>
      <c r="B313" s="93"/>
      <c r="C313" s="94"/>
      <c r="D313" s="95"/>
      <c r="E313" s="100" t="e">
        <f>LOOKUP(D313,Accounts!A:A,Accounts!B:B)</f>
        <v>#N/A</v>
      </c>
      <c r="F313" s="100" t="e">
        <f>LOOKUP(Table1[[#This Row],[Account '#]],Accounts!A:A,Accounts!D:D)</f>
        <v>#N/A</v>
      </c>
      <c r="G313" s="144"/>
      <c r="H313" s="144" t="e">
        <f>IF(Table1[[#This Row],[GST?]],Table1[[#This Row],[Amount inc GST]]-(Table1[[#This Row],[Amount inc GST]]/1.15),0)</f>
        <v>#N/A</v>
      </c>
      <c r="I313" s="144" t="e">
        <f>Table1[[#This Row],[Amount inc GST]]-Table1[[#This Row],[GST]]</f>
        <v>#N/A</v>
      </c>
      <c r="J313" s="97"/>
      <c r="K313" s="153">
        <f>IF(J313="c",K312+Table1[[#This Row],[Amount inc GST]],K312)</f>
        <v>0</v>
      </c>
      <c r="L313" s="153">
        <f>IF(J313="p1",L312+Table1[Amount inc GST],L312)</f>
        <v>0</v>
      </c>
      <c r="M313" s="153">
        <f>IF(J313="p2",M312+Table1[Amount inc GST],M312)</f>
        <v>0</v>
      </c>
      <c r="N313" s="152">
        <f>IF(J313="s",N312+Table1[[#This Row],[Amount inc GST]],N312)</f>
        <v>0</v>
      </c>
      <c r="O313" s="129"/>
      <c r="P313" s="128" t="e">
        <f>Table1[[#This Row],[Amount ex GST]]</f>
        <v>#N/A</v>
      </c>
      <c r="Q313" s="129"/>
      <c r="R313" s="128" t="e">
        <f>Table1[[#This Row],[Amount ex GST]]-Table1[[#This Row],[Amount1]]</f>
        <v>#N/A</v>
      </c>
    </row>
    <row r="314" spans="1:18" x14ac:dyDescent="0.2">
      <c r="A314" s="99"/>
      <c r="B314" s="93"/>
      <c r="C314" s="103"/>
      <c r="D314" s="104"/>
      <c r="E314" s="112" t="e">
        <f>LOOKUP(D314,Accounts!A:A,Accounts!B:B)</f>
        <v>#N/A</v>
      </c>
      <c r="F314" s="112" t="e">
        <f>LOOKUP(Table1[[#This Row],[Account '#]],Accounts!A:A,Accounts!D:D)</f>
        <v>#N/A</v>
      </c>
      <c r="G314" s="145"/>
      <c r="H314" s="144" t="e">
        <f>IF(Table1[[#This Row],[GST?]],Table1[[#This Row],[Amount inc GST]]-(Table1[[#This Row],[Amount inc GST]]/1.15),0)</f>
        <v>#N/A</v>
      </c>
      <c r="I314" s="145" t="e">
        <f>Table1[[#This Row],[Amount inc GST]]-Table1[[#This Row],[GST]]</f>
        <v>#N/A</v>
      </c>
      <c r="J314" s="97"/>
      <c r="K314" s="153">
        <f>IF(J314="c",K313+Table1[[#This Row],[Amount inc GST]],K313)</f>
        <v>0</v>
      </c>
      <c r="L314" s="153">
        <f>IF(J314="p1",L313+Table1[Amount inc GST],L313)</f>
        <v>0</v>
      </c>
      <c r="M314" s="153">
        <f>IF(J314="p2",M313+Table1[Amount inc GST],M313)</f>
        <v>0</v>
      </c>
      <c r="N314" s="152">
        <f>IF(J314="s",N313+Table1[[#This Row],[Amount inc GST]],N313)</f>
        <v>0</v>
      </c>
      <c r="O314" s="129"/>
      <c r="P314" s="128" t="e">
        <f>Table1[[#This Row],[Amount ex GST]]</f>
        <v>#N/A</v>
      </c>
      <c r="Q314" s="129"/>
      <c r="R314" s="128" t="e">
        <f>Table1[[#This Row],[Amount ex GST]]-Table1[[#This Row],[Amount1]]</f>
        <v>#N/A</v>
      </c>
    </row>
    <row r="315" spans="1:18" x14ac:dyDescent="0.2">
      <c r="A315" s="99"/>
      <c r="B315" s="93"/>
      <c r="C315" s="103"/>
      <c r="D315" s="104"/>
      <c r="E315" s="112" t="e">
        <f>LOOKUP(D315,Accounts!A:A,Accounts!B:B)</f>
        <v>#N/A</v>
      </c>
      <c r="F315" s="112" t="e">
        <f>LOOKUP(Table1[[#This Row],[Account '#]],Accounts!A:A,Accounts!D:D)</f>
        <v>#N/A</v>
      </c>
      <c r="G315" s="145"/>
      <c r="H315" s="144" t="e">
        <f>IF(Table1[[#This Row],[GST?]],Table1[[#This Row],[Amount inc GST]]-(Table1[[#This Row],[Amount inc GST]]/1.15),0)</f>
        <v>#N/A</v>
      </c>
      <c r="I315" s="145" t="e">
        <f>Table1[[#This Row],[Amount inc GST]]-Table1[[#This Row],[GST]]</f>
        <v>#N/A</v>
      </c>
      <c r="J315" s="97"/>
      <c r="K315" s="153">
        <f>IF(J315="c",K314+Table1[[#This Row],[Amount inc GST]],K314)</f>
        <v>0</v>
      </c>
      <c r="L315" s="153">
        <f>IF(J315="p1",L314+Table1[Amount inc GST],L314)</f>
        <v>0</v>
      </c>
      <c r="M315" s="153">
        <f>IF(J315="p2",M314+Table1[Amount inc GST],M314)</f>
        <v>0</v>
      </c>
      <c r="N315" s="152">
        <f>IF(J315="s",N314+Table1[[#This Row],[Amount inc GST]],N314)</f>
        <v>0</v>
      </c>
      <c r="O315" s="129"/>
      <c r="P315" s="128" t="e">
        <f>Table1[[#This Row],[Amount ex GST]]</f>
        <v>#N/A</v>
      </c>
      <c r="Q315" s="129"/>
      <c r="R315" s="128" t="e">
        <f>Table1[[#This Row],[Amount ex GST]]-Table1[[#This Row],[Amount1]]</f>
        <v>#N/A</v>
      </c>
    </row>
    <row r="316" spans="1:18" x14ac:dyDescent="0.2">
      <c r="A316" s="99"/>
      <c r="B316" s="93"/>
      <c r="C316" s="103"/>
      <c r="D316" s="104"/>
      <c r="E316" s="112" t="e">
        <f>LOOKUP(D316,Accounts!A:A,Accounts!B:B)</f>
        <v>#N/A</v>
      </c>
      <c r="F316" s="112" t="e">
        <f>LOOKUP(Table1[[#This Row],[Account '#]],Accounts!A:A,Accounts!D:D)</f>
        <v>#N/A</v>
      </c>
      <c r="G316" s="145"/>
      <c r="H316" s="144" t="e">
        <f>IF(Table1[[#This Row],[GST?]],Table1[[#This Row],[Amount inc GST]]-(Table1[[#This Row],[Amount inc GST]]/1.15),0)</f>
        <v>#N/A</v>
      </c>
      <c r="I316" s="145" t="e">
        <f>Table1[[#This Row],[Amount inc GST]]-Table1[[#This Row],[GST]]</f>
        <v>#N/A</v>
      </c>
      <c r="J316" s="97"/>
      <c r="K316" s="153">
        <f>IF(J316="c",K315+Table1[[#This Row],[Amount inc GST]],K315)</f>
        <v>0</v>
      </c>
      <c r="L316" s="153">
        <f>IF(J316="p1",L315+Table1[Amount inc GST],L315)</f>
        <v>0</v>
      </c>
      <c r="M316" s="153">
        <f>IF(J316="p2",M315+Table1[Amount inc GST],M315)</f>
        <v>0</v>
      </c>
      <c r="N316" s="152">
        <f>IF(J316="s",N315+Table1[[#This Row],[Amount inc GST]],N315)</f>
        <v>0</v>
      </c>
      <c r="O316" s="129"/>
      <c r="P316" s="128" t="e">
        <f>Table1[[#This Row],[Amount ex GST]]</f>
        <v>#N/A</v>
      </c>
      <c r="Q316" s="129"/>
      <c r="R316" s="128" t="e">
        <f>Table1[[#This Row],[Amount ex GST]]-Table1[[#This Row],[Amount1]]</f>
        <v>#N/A</v>
      </c>
    </row>
    <row r="317" spans="1:18" x14ac:dyDescent="0.2">
      <c r="A317" s="99"/>
      <c r="B317" s="93"/>
      <c r="C317" s="103"/>
      <c r="D317" s="104"/>
      <c r="E317" s="112" t="e">
        <f>LOOKUP(D317,Accounts!A:A,Accounts!B:B)</f>
        <v>#N/A</v>
      </c>
      <c r="F317" s="112" t="e">
        <f>LOOKUP(Table1[[#This Row],[Account '#]],Accounts!A:A,Accounts!D:D)</f>
        <v>#N/A</v>
      </c>
      <c r="G317" s="145"/>
      <c r="H317" s="144" t="e">
        <f>IF(Table1[[#This Row],[GST?]],Table1[[#This Row],[Amount inc GST]]-(Table1[[#This Row],[Amount inc GST]]/1.15),0)</f>
        <v>#N/A</v>
      </c>
      <c r="I317" s="145" t="e">
        <f>Table1[[#This Row],[Amount inc GST]]-Table1[[#This Row],[GST]]</f>
        <v>#N/A</v>
      </c>
      <c r="J317" s="97"/>
      <c r="K317" s="153">
        <f>IF(J317="c",K316+Table1[[#This Row],[Amount inc GST]],K316)</f>
        <v>0</v>
      </c>
      <c r="L317" s="153">
        <f>IF(J317="p1",L316+Table1[Amount inc GST],L316)</f>
        <v>0</v>
      </c>
      <c r="M317" s="153">
        <f>IF(J317="p2",M316+Table1[Amount inc GST],M316)</f>
        <v>0</v>
      </c>
      <c r="N317" s="152">
        <f>IF(J317="s",N316+Table1[[#This Row],[Amount inc GST]],N316)</f>
        <v>0</v>
      </c>
      <c r="O317" s="129"/>
      <c r="P317" s="128" t="e">
        <f>Table1[[#This Row],[Amount ex GST]]</f>
        <v>#N/A</v>
      </c>
      <c r="Q317" s="129"/>
      <c r="R317" s="128" t="e">
        <f>Table1[[#This Row],[Amount ex GST]]-Table1[[#This Row],[Amount1]]</f>
        <v>#N/A</v>
      </c>
    </row>
    <row r="318" spans="1:18" x14ac:dyDescent="0.2">
      <c r="A318" s="99"/>
      <c r="B318" s="93"/>
      <c r="C318" s="94"/>
      <c r="D318" s="95"/>
      <c r="E318" s="96" t="e">
        <f>LOOKUP(D318,Accounts!A:A,Accounts!B:B)</f>
        <v>#N/A</v>
      </c>
      <c r="F318" s="96" t="e">
        <f>LOOKUP(Table1[[#This Row],[Account '#]],Accounts!A:A,Accounts!D:D)</f>
        <v>#N/A</v>
      </c>
      <c r="G318" s="144"/>
      <c r="H318" s="144" t="e">
        <f>IF(Table1[[#This Row],[GST?]],Table1[[#This Row],[Amount inc GST]]-(Table1[[#This Row],[Amount inc GST]]/1.15),0)</f>
        <v>#N/A</v>
      </c>
      <c r="I318" s="144" t="e">
        <f>Table1[[#This Row],[Amount inc GST]]-Table1[[#This Row],[GST]]</f>
        <v>#N/A</v>
      </c>
      <c r="J318" s="97"/>
      <c r="K318" s="153">
        <f>IF(J318="c",K317+Table1[[#This Row],[Amount inc GST]],K317)</f>
        <v>0</v>
      </c>
      <c r="L318" s="153">
        <f>IF(J318="p1",L317+Table1[Amount inc GST],L317)</f>
        <v>0</v>
      </c>
      <c r="M318" s="153">
        <f>IF(J318="p2",M317+Table1[Amount inc GST],M317)</f>
        <v>0</v>
      </c>
      <c r="N318" s="152">
        <f>IF(J318="s",N317+Table1[[#This Row],[Amount inc GST]],N317)</f>
        <v>0</v>
      </c>
      <c r="O318" s="129"/>
      <c r="P318" s="128" t="e">
        <f>Table1[[#This Row],[Amount ex GST]]</f>
        <v>#N/A</v>
      </c>
      <c r="Q318" s="129"/>
      <c r="R318" s="128" t="e">
        <f>Table1[[#This Row],[Amount ex GST]]-Table1[[#This Row],[Amount1]]</f>
        <v>#N/A</v>
      </c>
    </row>
    <row r="319" spans="1:18" x14ac:dyDescent="0.2">
      <c r="A319" s="99"/>
      <c r="B319" s="93"/>
      <c r="C319" s="103"/>
      <c r="D319" s="104"/>
      <c r="E319" s="112" t="e">
        <f>LOOKUP(D319,Accounts!A:A,Accounts!B:B)</f>
        <v>#N/A</v>
      </c>
      <c r="F319" s="112" t="e">
        <f>LOOKUP(Table1[[#This Row],[Account '#]],Accounts!A:A,Accounts!D:D)</f>
        <v>#N/A</v>
      </c>
      <c r="G319" s="145"/>
      <c r="H319" s="144" t="e">
        <f>IF(Table1[[#This Row],[GST?]],Table1[[#This Row],[Amount inc GST]]-(Table1[[#This Row],[Amount inc GST]]/1.15),0)</f>
        <v>#N/A</v>
      </c>
      <c r="I319" s="145" t="e">
        <f>Table1[[#This Row],[Amount inc GST]]-Table1[[#This Row],[GST]]</f>
        <v>#N/A</v>
      </c>
      <c r="J319" s="97"/>
      <c r="K319" s="153">
        <f>IF(J319="c",K318+Table1[[#This Row],[Amount inc GST]],K318)</f>
        <v>0</v>
      </c>
      <c r="L319" s="153">
        <f>IF(J319="p1",L318+Table1[Amount inc GST],L318)</f>
        <v>0</v>
      </c>
      <c r="M319" s="153">
        <f>IF(J319="p2",M318+Table1[Amount inc GST],M318)</f>
        <v>0</v>
      </c>
      <c r="N319" s="152">
        <f>IF(J319="s",N318+Table1[[#This Row],[Amount inc GST]],N318)</f>
        <v>0</v>
      </c>
      <c r="O319" s="129"/>
      <c r="P319" s="128" t="e">
        <f>Table1[[#This Row],[Amount ex GST]]</f>
        <v>#N/A</v>
      </c>
      <c r="Q319" s="129"/>
      <c r="R319" s="128" t="e">
        <f>Table1[[#This Row],[Amount ex GST]]-Table1[[#This Row],[Amount1]]</f>
        <v>#N/A</v>
      </c>
    </row>
    <row r="320" spans="1:18" x14ac:dyDescent="0.2">
      <c r="A320" s="99"/>
      <c r="B320" s="93"/>
      <c r="C320" s="94"/>
      <c r="D320" s="95"/>
      <c r="E320" s="96" t="e">
        <f>LOOKUP(D320,Accounts!A:A,Accounts!B:B)</f>
        <v>#N/A</v>
      </c>
      <c r="F320" s="96" t="e">
        <f>LOOKUP(Table1[[#This Row],[Account '#]],Accounts!A:A,Accounts!D:D)</f>
        <v>#N/A</v>
      </c>
      <c r="G320" s="144"/>
      <c r="H320" s="144" t="e">
        <f>IF(Table1[[#This Row],[GST?]],Table1[[#This Row],[Amount inc GST]]-(Table1[[#This Row],[Amount inc GST]]/1.15),0)</f>
        <v>#N/A</v>
      </c>
      <c r="I320" s="144" t="e">
        <f>Table1[[#This Row],[Amount inc GST]]-Table1[[#This Row],[GST]]</f>
        <v>#N/A</v>
      </c>
      <c r="J320" s="97"/>
      <c r="K320" s="153">
        <f>IF(J320="c",K319+Table1[[#This Row],[Amount inc GST]],K319)</f>
        <v>0</v>
      </c>
      <c r="L320" s="153">
        <f>IF(J320="p1",L319+Table1[Amount inc GST],L319)</f>
        <v>0</v>
      </c>
      <c r="M320" s="153">
        <f>IF(J320="p2",M319+Table1[Amount inc GST],M319)</f>
        <v>0</v>
      </c>
      <c r="N320" s="152">
        <f>IF(J320="s",N319+Table1[[#This Row],[Amount inc GST]],N319)</f>
        <v>0</v>
      </c>
      <c r="O320" s="129"/>
      <c r="P320" s="128" t="e">
        <f>Table1[[#This Row],[Amount ex GST]]</f>
        <v>#N/A</v>
      </c>
      <c r="Q320" s="129"/>
      <c r="R320" s="128" t="e">
        <f>Table1[[#This Row],[Amount ex GST]]-Table1[[#This Row],[Amount1]]</f>
        <v>#N/A</v>
      </c>
    </row>
    <row r="321" spans="1:73" x14ac:dyDescent="0.2">
      <c r="A321" s="99"/>
      <c r="B321" s="93"/>
      <c r="C321" s="103"/>
      <c r="D321" s="104"/>
      <c r="E321" s="112" t="e">
        <f>LOOKUP(D321,Accounts!A:A,Accounts!B:B)</f>
        <v>#N/A</v>
      </c>
      <c r="F321" s="112" t="e">
        <f>LOOKUP(Table1[[#This Row],[Account '#]],Accounts!A:A,Accounts!D:D)</f>
        <v>#N/A</v>
      </c>
      <c r="G321" s="145"/>
      <c r="H321" s="144" t="e">
        <f>IF(Table1[[#This Row],[GST?]],Table1[[#This Row],[Amount inc GST]]-(Table1[[#This Row],[Amount inc GST]]/1.15),0)</f>
        <v>#N/A</v>
      </c>
      <c r="I321" s="145" t="e">
        <f>Table1[[#This Row],[Amount inc GST]]-Table1[[#This Row],[GST]]</f>
        <v>#N/A</v>
      </c>
      <c r="J321" s="97"/>
      <c r="K321" s="153">
        <f>IF(J321="c",K320+Table1[[#This Row],[Amount inc GST]],K320)</f>
        <v>0</v>
      </c>
      <c r="L321" s="153">
        <f>IF(J321="p1",L320+Table1[Amount inc GST],L320)</f>
        <v>0</v>
      </c>
      <c r="M321" s="153">
        <f>IF(J321="p2",M320+Table1[Amount inc GST],M320)</f>
        <v>0</v>
      </c>
      <c r="N321" s="152">
        <f>IF(J321="s",N320+Table1[[#This Row],[Amount inc GST]],N320)</f>
        <v>0</v>
      </c>
      <c r="O321" s="129"/>
      <c r="P321" s="128" t="e">
        <f>Table1[[#This Row],[Amount ex GST]]</f>
        <v>#N/A</v>
      </c>
      <c r="Q321" s="129"/>
      <c r="R321" s="128" t="e">
        <f>Table1[[#This Row],[Amount ex GST]]-Table1[[#This Row],[Amount1]]</f>
        <v>#N/A</v>
      </c>
    </row>
    <row r="322" spans="1:73" s="10" customFormat="1" x14ac:dyDescent="0.2">
      <c r="A322" s="99"/>
      <c r="B322" s="93"/>
      <c r="C322" s="103"/>
      <c r="D322" s="104"/>
      <c r="E322" s="112" t="e">
        <f>LOOKUP(D322,Accounts!A:A,Accounts!B:B)</f>
        <v>#N/A</v>
      </c>
      <c r="F322" s="112" t="e">
        <f>LOOKUP(Table1[[#This Row],[Account '#]],Accounts!A:A,Accounts!D:D)</f>
        <v>#N/A</v>
      </c>
      <c r="G322" s="145"/>
      <c r="H322" s="144" t="e">
        <f>IF(Table1[[#This Row],[GST?]],Table1[[#This Row],[Amount inc GST]]-(Table1[[#This Row],[Amount inc GST]]/1.15),0)</f>
        <v>#N/A</v>
      </c>
      <c r="I322" s="145" t="e">
        <f>Table1[[#This Row],[Amount inc GST]]-Table1[[#This Row],[GST]]</f>
        <v>#N/A</v>
      </c>
      <c r="J322" s="97"/>
      <c r="K322" s="153">
        <f>IF(J322="c",K321+Table1[[#This Row],[Amount inc GST]],K321)</f>
        <v>0</v>
      </c>
      <c r="L322" s="153">
        <f>IF(J322="p1",L321+Table1[Amount inc GST],L321)</f>
        <v>0</v>
      </c>
      <c r="M322" s="153">
        <f>IF(J322="p2",M321+Table1[Amount inc GST],M321)</f>
        <v>0</v>
      </c>
      <c r="N322" s="152">
        <f>IF(J322="s",N321+Table1[[#This Row],[Amount inc GST]],N321)</f>
        <v>0</v>
      </c>
      <c r="O322" s="129"/>
      <c r="P322" s="128" t="e">
        <f>Table1[[#This Row],[Amount ex GST]]</f>
        <v>#N/A</v>
      </c>
      <c r="Q322" s="129"/>
      <c r="R322" s="128" t="e">
        <f>Table1[[#This Row],[Amount ex GST]]-Table1[[#This Row],[Amount1]]</f>
        <v>#N/A</v>
      </c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  <c r="AL322" s="87"/>
      <c r="AM322" s="87"/>
      <c r="AN322" s="87"/>
      <c r="AO322" s="87"/>
      <c r="AP322" s="87"/>
      <c r="AQ322" s="87"/>
      <c r="AR322" s="87"/>
      <c r="AS322" s="87"/>
      <c r="AT322" s="87"/>
      <c r="AU322" s="87"/>
      <c r="AV322" s="87"/>
      <c r="AW322" s="87"/>
      <c r="AX322" s="87"/>
      <c r="AY322" s="87"/>
      <c r="AZ322" s="87"/>
      <c r="BA322" s="87"/>
      <c r="BB322" s="87"/>
      <c r="BC322" s="87"/>
      <c r="BD322" s="87"/>
      <c r="BE322" s="87"/>
      <c r="BF322" s="87"/>
      <c r="BG322" s="87"/>
      <c r="BH322" s="87"/>
      <c r="BI322" s="87"/>
      <c r="BJ322" s="87"/>
      <c r="BK322" s="87"/>
      <c r="BL322" s="87"/>
      <c r="BM322" s="87"/>
      <c r="BN322" s="87"/>
      <c r="BO322" s="87"/>
      <c r="BP322" s="87"/>
      <c r="BQ322" s="87"/>
      <c r="BR322" s="87"/>
      <c r="BS322" s="87"/>
      <c r="BT322" s="87"/>
      <c r="BU322" s="87"/>
    </row>
    <row r="323" spans="1:73" x14ac:dyDescent="0.2">
      <c r="A323" s="99"/>
      <c r="B323" s="93"/>
      <c r="C323" s="103"/>
      <c r="D323" s="104"/>
      <c r="E323" s="112" t="e">
        <f>LOOKUP(D323,Accounts!A:A,Accounts!B:B)</f>
        <v>#N/A</v>
      </c>
      <c r="F323" s="112" t="e">
        <f>LOOKUP(Table1[[#This Row],[Account '#]],Accounts!A:A,Accounts!D:D)</f>
        <v>#N/A</v>
      </c>
      <c r="G323" s="145"/>
      <c r="H323" s="144" t="e">
        <f>IF(Table1[[#This Row],[GST?]],Table1[[#This Row],[Amount inc GST]]-(Table1[[#This Row],[Amount inc GST]]/1.15),0)</f>
        <v>#N/A</v>
      </c>
      <c r="I323" s="145" t="e">
        <f>Table1[[#This Row],[Amount inc GST]]-Table1[[#This Row],[GST]]</f>
        <v>#N/A</v>
      </c>
      <c r="J323" s="97"/>
      <c r="K323" s="153">
        <f>IF(J323="c",K322+Table1[[#This Row],[Amount inc GST]],K322)</f>
        <v>0</v>
      </c>
      <c r="L323" s="153">
        <f>IF(J323="p1",L322+Table1[Amount inc GST],L322)</f>
        <v>0</v>
      </c>
      <c r="M323" s="153">
        <f>IF(J323="p2",M322+Table1[Amount inc GST],M322)</f>
        <v>0</v>
      </c>
      <c r="N323" s="152">
        <f>IF(J323="s",N322+Table1[[#This Row],[Amount inc GST]],N322)</f>
        <v>0</v>
      </c>
      <c r="O323" s="129"/>
      <c r="P323" s="128" t="e">
        <f>Table1[[#This Row],[Amount ex GST]]</f>
        <v>#N/A</v>
      </c>
      <c r="Q323" s="129"/>
      <c r="R323" s="128" t="e">
        <f>Table1[[#This Row],[Amount ex GST]]-Table1[[#This Row],[Amount1]]</f>
        <v>#N/A</v>
      </c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7"/>
      <c r="AQ323" s="87"/>
      <c r="AR323" s="87"/>
      <c r="AS323" s="87"/>
      <c r="AT323" s="87"/>
      <c r="AU323" s="87"/>
      <c r="AV323" s="87"/>
      <c r="AW323" s="87"/>
      <c r="AX323" s="87"/>
      <c r="AY323" s="87"/>
      <c r="AZ323" s="87"/>
      <c r="BA323" s="87"/>
      <c r="BB323" s="87"/>
      <c r="BC323" s="87"/>
      <c r="BD323" s="87"/>
      <c r="BE323" s="87"/>
      <c r="BF323" s="87"/>
      <c r="BG323" s="87"/>
      <c r="BH323" s="87"/>
      <c r="BI323" s="87"/>
      <c r="BJ323" s="87"/>
      <c r="BK323" s="87"/>
      <c r="BL323" s="87"/>
      <c r="BM323" s="87"/>
      <c r="BN323" s="87"/>
      <c r="BO323" s="87"/>
      <c r="BP323" s="87"/>
      <c r="BQ323" s="87"/>
      <c r="BR323" s="87"/>
      <c r="BS323" s="87"/>
      <c r="BT323" s="87"/>
      <c r="BU323" s="87"/>
    </row>
    <row r="324" spans="1:73" x14ac:dyDescent="0.2">
      <c r="A324" s="99"/>
      <c r="B324" s="93"/>
      <c r="C324" s="103"/>
      <c r="D324" s="104"/>
      <c r="E324" s="112" t="e">
        <f>LOOKUP(D324,Accounts!A:A,Accounts!B:B)</f>
        <v>#N/A</v>
      </c>
      <c r="F324" s="112" t="e">
        <f>LOOKUP(Table1[[#This Row],[Account '#]],Accounts!A:A,Accounts!D:D)</f>
        <v>#N/A</v>
      </c>
      <c r="G324" s="145"/>
      <c r="H324" s="144" t="e">
        <f>IF(Table1[[#This Row],[GST?]],Table1[[#This Row],[Amount inc GST]]-(Table1[[#This Row],[Amount inc GST]]/1.15),0)</f>
        <v>#N/A</v>
      </c>
      <c r="I324" s="145" t="e">
        <f>Table1[[#This Row],[Amount inc GST]]-Table1[[#This Row],[GST]]</f>
        <v>#N/A</v>
      </c>
      <c r="J324" s="97"/>
      <c r="K324" s="153">
        <f>IF(J324="c",K323+Table1[[#This Row],[Amount inc GST]],K323)</f>
        <v>0</v>
      </c>
      <c r="L324" s="153">
        <f>IF(J324="p1",L323+Table1[Amount inc GST],L323)</f>
        <v>0</v>
      </c>
      <c r="M324" s="153">
        <f>IF(J324="p2",M323+Table1[Amount inc GST],M323)</f>
        <v>0</v>
      </c>
      <c r="N324" s="152">
        <f>IF(J324="s",N323+Table1[[#This Row],[Amount inc GST]],N323)</f>
        <v>0</v>
      </c>
      <c r="O324" s="129"/>
      <c r="P324" s="128" t="e">
        <f>Table1[[#This Row],[Amount ex GST]]</f>
        <v>#N/A</v>
      </c>
      <c r="Q324" s="129"/>
      <c r="R324" s="128" t="e">
        <f>Table1[[#This Row],[Amount ex GST]]-Table1[[#This Row],[Amount1]]</f>
        <v>#N/A</v>
      </c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  <c r="AN324" s="87"/>
      <c r="AO324" s="87"/>
      <c r="AP324" s="87"/>
      <c r="AQ324" s="87"/>
      <c r="AR324" s="87"/>
      <c r="AS324" s="87"/>
      <c r="AT324" s="87"/>
      <c r="AU324" s="87"/>
      <c r="AV324" s="87"/>
      <c r="AW324" s="87"/>
      <c r="AX324" s="87"/>
      <c r="AY324" s="87"/>
      <c r="AZ324" s="87"/>
      <c r="BA324" s="87"/>
      <c r="BB324" s="87"/>
      <c r="BC324" s="87"/>
      <c r="BD324" s="87"/>
      <c r="BE324" s="87"/>
      <c r="BF324" s="87"/>
      <c r="BG324" s="87"/>
      <c r="BH324" s="87"/>
      <c r="BI324" s="87"/>
      <c r="BJ324" s="87"/>
      <c r="BK324" s="87"/>
      <c r="BL324" s="87"/>
      <c r="BM324" s="87"/>
      <c r="BN324" s="87"/>
      <c r="BO324" s="87"/>
      <c r="BP324" s="87"/>
      <c r="BQ324" s="87"/>
      <c r="BR324" s="87"/>
      <c r="BS324" s="87"/>
      <c r="BT324" s="87"/>
      <c r="BU324" s="87"/>
    </row>
    <row r="325" spans="1:73" x14ac:dyDescent="0.2">
      <c r="A325" s="99"/>
      <c r="B325" s="113"/>
      <c r="C325" s="103"/>
      <c r="D325" s="104"/>
      <c r="E325" s="112" t="e">
        <f>LOOKUP(D325,Accounts!A:A,Accounts!B:B)</f>
        <v>#N/A</v>
      </c>
      <c r="F325" s="112" t="e">
        <f>LOOKUP(Table1[[#This Row],[Account '#]],Accounts!A:A,Accounts!D:D)</f>
        <v>#N/A</v>
      </c>
      <c r="G325" s="145"/>
      <c r="H325" s="144" t="e">
        <f>IF(Table1[[#This Row],[GST?]],Table1[[#This Row],[Amount inc GST]]-(Table1[[#This Row],[Amount inc GST]]/1.15),0)</f>
        <v>#N/A</v>
      </c>
      <c r="I325" s="145" t="e">
        <f>Table1[[#This Row],[Amount inc GST]]-Table1[[#This Row],[GST]]</f>
        <v>#N/A</v>
      </c>
      <c r="J325" s="97"/>
      <c r="K325" s="154">
        <f>IF(J325="c",K324+Table1[[#This Row],[Amount inc GST]],K324)</f>
        <v>0</v>
      </c>
      <c r="L325" s="154">
        <f>IF(J325="p1",L324+Table1[Amount inc GST],L324)</f>
        <v>0</v>
      </c>
      <c r="M325" s="154">
        <f>IF(J325="p2",M324+Table1[Amount inc GST],M324)</f>
        <v>0</v>
      </c>
      <c r="N325" s="152">
        <f>IF(J325="s",N324+Table1[[#This Row],[Amount inc GST]],N324)</f>
        <v>0</v>
      </c>
      <c r="O325" s="129"/>
      <c r="P325" s="128" t="e">
        <f>Table1[[#This Row],[Amount ex GST]]</f>
        <v>#N/A</v>
      </c>
      <c r="Q325" s="129"/>
      <c r="R325" s="128" t="e">
        <f>Table1[[#This Row],[Amount ex GST]]-Table1[[#This Row],[Amount1]]</f>
        <v>#N/A</v>
      </c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  <c r="AN325" s="87"/>
      <c r="AO325" s="87"/>
      <c r="AP325" s="87"/>
      <c r="AQ325" s="87"/>
      <c r="AR325" s="87"/>
      <c r="AS325" s="87"/>
      <c r="AT325" s="87"/>
      <c r="AU325" s="87"/>
      <c r="AV325" s="87"/>
      <c r="AW325" s="87"/>
      <c r="AX325" s="87"/>
      <c r="AY325" s="87"/>
      <c r="AZ325" s="87"/>
      <c r="BA325" s="87"/>
      <c r="BB325" s="87"/>
      <c r="BC325" s="87"/>
      <c r="BD325" s="87"/>
      <c r="BE325" s="87"/>
      <c r="BF325" s="87"/>
      <c r="BG325" s="87"/>
      <c r="BH325" s="87"/>
      <c r="BI325" s="87"/>
      <c r="BJ325" s="87"/>
      <c r="BK325" s="87"/>
      <c r="BL325" s="87"/>
      <c r="BM325" s="87"/>
      <c r="BN325" s="87"/>
      <c r="BO325" s="87"/>
      <c r="BP325" s="87"/>
      <c r="BQ325" s="87"/>
      <c r="BR325" s="87"/>
      <c r="BS325" s="87"/>
      <c r="BT325" s="87"/>
      <c r="BU325" s="87"/>
    </row>
    <row r="326" spans="1:73" x14ac:dyDescent="0.2">
      <c r="A326" s="99"/>
      <c r="B326" s="113"/>
      <c r="C326" s="103"/>
      <c r="D326" s="104"/>
      <c r="E326" s="101" t="e">
        <f>LOOKUP(D326,Accounts!A:A,Accounts!B:B)</f>
        <v>#N/A</v>
      </c>
      <c r="F326" s="101" t="e">
        <f>LOOKUP(Table1[[#This Row],[Account '#]],Accounts!A:A,Accounts!D:D)</f>
        <v>#N/A</v>
      </c>
      <c r="G326" s="145"/>
      <c r="H326" s="144" t="e">
        <f>IF(Table1[[#This Row],[GST?]],Table1[[#This Row],[Amount inc GST]]-(Table1[[#This Row],[Amount inc GST]]/1.15),0)</f>
        <v>#N/A</v>
      </c>
      <c r="I326" s="145" t="e">
        <f>Table1[[#This Row],[Amount inc GST]]-Table1[[#This Row],[GST]]</f>
        <v>#N/A</v>
      </c>
      <c r="J326" s="97"/>
      <c r="K326" s="154">
        <f>IF(J326="c",K325+Table1[[#This Row],[Amount inc GST]],K325)</f>
        <v>0</v>
      </c>
      <c r="L326" s="154">
        <f>IF(J326="p1",L325+Table1[Amount inc GST],L325)</f>
        <v>0</v>
      </c>
      <c r="M326" s="154">
        <f>IF(J326="p2",M325+Table1[Amount inc GST],M325)</f>
        <v>0</v>
      </c>
      <c r="N326" s="152">
        <f>IF(J326="s",N325+Table1[[#This Row],[Amount inc GST]],N325)</f>
        <v>0</v>
      </c>
      <c r="O326" s="129"/>
      <c r="P326" s="128" t="e">
        <f>Table1[[#This Row],[Amount ex GST]]</f>
        <v>#N/A</v>
      </c>
      <c r="Q326" s="129"/>
      <c r="R326" s="128" t="e">
        <f>Table1[[#This Row],[Amount ex GST]]-Table1[[#This Row],[Amount1]]</f>
        <v>#N/A</v>
      </c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  <c r="AL326" s="87"/>
      <c r="AM326" s="87"/>
      <c r="AN326" s="87"/>
      <c r="AO326" s="87"/>
      <c r="AP326" s="87"/>
      <c r="AQ326" s="87"/>
      <c r="AR326" s="87"/>
      <c r="AS326" s="87"/>
      <c r="AT326" s="87"/>
      <c r="AU326" s="87"/>
      <c r="AV326" s="87"/>
      <c r="AW326" s="87"/>
      <c r="AX326" s="87"/>
      <c r="AY326" s="87"/>
      <c r="AZ326" s="87"/>
      <c r="BA326" s="87"/>
      <c r="BB326" s="87"/>
      <c r="BC326" s="87"/>
      <c r="BD326" s="87"/>
      <c r="BE326" s="87"/>
      <c r="BF326" s="87"/>
      <c r="BG326" s="87"/>
      <c r="BH326" s="87"/>
      <c r="BI326" s="87"/>
      <c r="BJ326" s="87"/>
      <c r="BK326" s="87"/>
      <c r="BL326" s="87"/>
      <c r="BM326" s="87"/>
      <c r="BN326" s="87"/>
      <c r="BO326" s="87"/>
      <c r="BP326" s="87"/>
      <c r="BQ326" s="87"/>
      <c r="BR326" s="87"/>
      <c r="BS326" s="87"/>
      <c r="BT326" s="87"/>
      <c r="BU326" s="87"/>
    </row>
    <row r="327" spans="1:73" x14ac:dyDescent="0.2">
      <c r="A327" s="99"/>
      <c r="B327" s="113"/>
      <c r="C327" s="103"/>
      <c r="D327" s="104"/>
      <c r="E327" s="101" t="e">
        <f>LOOKUP(D327,Accounts!A:A,Accounts!B:B)</f>
        <v>#N/A</v>
      </c>
      <c r="F327" s="101" t="e">
        <f>LOOKUP(Table1[[#This Row],[Account '#]],Accounts!A:A,Accounts!D:D)</f>
        <v>#N/A</v>
      </c>
      <c r="G327" s="145"/>
      <c r="H327" s="144" t="e">
        <f>IF(Table1[[#This Row],[GST?]],Table1[[#This Row],[Amount inc GST]]-(Table1[[#This Row],[Amount inc GST]]/1.15),0)</f>
        <v>#N/A</v>
      </c>
      <c r="I327" s="145" t="e">
        <f>Table1[[#This Row],[Amount inc GST]]-Table1[[#This Row],[GST]]</f>
        <v>#N/A</v>
      </c>
      <c r="J327" s="97"/>
      <c r="K327" s="154">
        <f>IF(J327="c",K326+Table1[[#This Row],[Amount inc GST]],K326)</f>
        <v>0</v>
      </c>
      <c r="L327" s="154">
        <f>IF(J327="p1",L326+Table1[Amount inc GST],L326)</f>
        <v>0</v>
      </c>
      <c r="M327" s="154">
        <f>IF(J327="p2",M326+Table1[Amount inc GST],M326)</f>
        <v>0</v>
      </c>
      <c r="N327" s="152">
        <f>IF(J327="s",N326+Table1[[#This Row],[Amount inc GST]],N326)</f>
        <v>0</v>
      </c>
      <c r="O327" s="129"/>
      <c r="P327" s="128" t="e">
        <f>Table1[[#This Row],[Amount ex GST]]</f>
        <v>#N/A</v>
      </c>
      <c r="Q327" s="129"/>
      <c r="R327" s="128" t="e">
        <f>Table1[[#This Row],[Amount ex GST]]-Table1[[#This Row],[Amount1]]</f>
        <v>#N/A</v>
      </c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7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  <c r="BE327" s="87"/>
      <c r="BF327" s="87"/>
      <c r="BG327" s="87"/>
      <c r="BH327" s="87"/>
      <c r="BI327" s="87"/>
      <c r="BJ327" s="87"/>
      <c r="BK327" s="87"/>
      <c r="BL327" s="87"/>
      <c r="BM327" s="87"/>
      <c r="BN327" s="87"/>
      <c r="BO327" s="87"/>
      <c r="BP327" s="87"/>
      <c r="BQ327" s="87"/>
      <c r="BR327" s="87"/>
      <c r="BS327" s="87"/>
      <c r="BT327" s="87"/>
      <c r="BU327" s="87"/>
    </row>
    <row r="328" spans="1:73" x14ac:dyDescent="0.2">
      <c r="A328" s="99"/>
      <c r="B328" s="93"/>
      <c r="C328" s="94"/>
      <c r="D328" s="95"/>
      <c r="E328" s="100" t="e">
        <f>LOOKUP(D328,Accounts!A:A,Accounts!B:B)</f>
        <v>#N/A</v>
      </c>
      <c r="F328" s="100" t="e">
        <f>LOOKUP(Table1[[#This Row],[Account '#]],Accounts!A:A,Accounts!D:D)</f>
        <v>#N/A</v>
      </c>
      <c r="G328" s="144"/>
      <c r="H328" s="144" t="e">
        <f>IF(Table1[[#This Row],[GST?]],Table1[[#This Row],[Amount inc GST]]-(Table1[[#This Row],[Amount inc GST]]/1.15),0)</f>
        <v>#N/A</v>
      </c>
      <c r="I328" s="144" t="e">
        <f>Table1[[#This Row],[Amount inc GST]]-Table1[[#This Row],[GST]]</f>
        <v>#N/A</v>
      </c>
      <c r="J328" s="97"/>
      <c r="K328" s="153">
        <f>IF(J328="c",K327+Table1[[#This Row],[Amount inc GST]],K327)</f>
        <v>0</v>
      </c>
      <c r="L328" s="153">
        <f>IF(J328="p1",L327+Table1[Amount inc GST],L327)</f>
        <v>0</v>
      </c>
      <c r="M328" s="153">
        <f>IF(J328="p2",M327+Table1[Amount inc GST],M327)</f>
        <v>0</v>
      </c>
      <c r="N328" s="152">
        <f>IF(J328="s",N327+Table1[[#This Row],[Amount inc GST]],N327)</f>
        <v>0</v>
      </c>
      <c r="O328" s="129"/>
      <c r="P328" s="128" t="e">
        <f>Table1[[#This Row],[Amount ex GST]]</f>
        <v>#N/A</v>
      </c>
      <c r="Q328" s="129"/>
      <c r="R328" s="128" t="e">
        <f>Table1[[#This Row],[Amount ex GST]]-Table1[[#This Row],[Amount1]]</f>
        <v>#N/A</v>
      </c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  <c r="AL328" s="87"/>
      <c r="AM328" s="87"/>
      <c r="AN328" s="87"/>
      <c r="AO328" s="87"/>
      <c r="AP328" s="87"/>
      <c r="AQ328" s="87"/>
      <c r="AR328" s="87"/>
      <c r="AS328" s="87"/>
      <c r="AT328" s="87"/>
      <c r="AU328" s="87"/>
      <c r="AV328" s="87"/>
      <c r="AW328" s="87"/>
      <c r="AX328" s="87"/>
      <c r="AY328" s="87"/>
      <c r="AZ328" s="87"/>
      <c r="BA328" s="87"/>
      <c r="BB328" s="87"/>
      <c r="BC328" s="87"/>
      <c r="BD328" s="87"/>
      <c r="BE328" s="87"/>
      <c r="BF328" s="87"/>
      <c r="BG328" s="87"/>
      <c r="BH328" s="87"/>
      <c r="BI328" s="87"/>
      <c r="BJ328" s="87"/>
      <c r="BK328" s="87"/>
      <c r="BL328" s="87"/>
      <c r="BM328" s="87"/>
      <c r="BN328" s="87"/>
      <c r="BO328" s="87"/>
      <c r="BP328" s="87"/>
      <c r="BQ328" s="87"/>
      <c r="BR328" s="87"/>
      <c r="BS328" s="87"/>
      <c r="BT328" s="87"/>
      <c r="BU328" s="87"/>
    </row>
    <row r="329" spans="1:73" x14ac:dyDescent="0.2">
      <c r="A329" s="99"/>
      <c r="B329" s="93"/>
      <c r="C329" s="94"/>
      <c r="D329" s="95"/>
      <c r="E329" s="100" t="e">
        <f>LOOKUP(D329,Accounts!A:A,Accounts!B:B)</f>
        <v>#N/A</v>
      </c>
      <c r="F329" s="100" t="e">
        <f>LOOKUP(Table1[[#This Row],[Account '#]],Accounts!A:A,Accounts!D:D)</f>
        <v>#N/A</v>
      </c>
      <c r="G329" s="144"/>
      <c r="H329" s="144" t="e">
        <f>IF(Table1[[#This Row],[GST?]],Table1[[#This Row],[Amount inc GST]]-(Table1[[#This Row],[Amount inc GST]]/1.15),0)</f>
        <v>#N/A</v>
      </c>
      <c r="I329" s="144" t="e">
        <f>Table1[[#This Row],[Amount inc GST]]-Table1[[#This Row],[GST]]</f>
        <v>#N/A</v>
      </c>
      <c r="J329" s="97"/>
      <c r="K329" s="153">
        <f>IF(J329="c",K328+Table1[[#This Row],[Amount inc GST]],K328)</f>
        <v>0</v>
      </c>
      <c r="L329" s="153">
        <f>IF(J329="p1",L328+Table1[Amount inc GST],L328)</f>
        <v>0</v>
      </c>
      <c r="M329" s="153">
        <f>IF(J329="p2",M328+Table1[Amount inc GST],M328)</f>
        <v>0</v>
      </c>
      <c r="N329" s="152">
        <f>IF(J329="s",N328+Table1[[#This Row],[Amount inc GST]],N328)</f>
        <v>0</v>
      </c>
      <c r="O329" s="129"/>
      <c r="P329" s="128" t="e">
        <f>Table1[[#This Row],[Amount ex GST]]</f>
        <v>#N/A</v>
      </c>
      <c r="Q329" s="129"/>
      <c r="R329" s="128" t="e">
        <f>Table1[[#This Row],[Amount ex GST]]-Table1[[#This Row],[Amount1]]</f>
        <v>#N/A</v>
      </c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  <c r="AN329" s="87"/>
      <c r="AO329" s="87"/>
      <c r="AP329" s="87"/>
      <c r="AQ329" s="87"/>
      <c r="AR329" s="87"/>
      <c r="AS329" s="87"/>
      <c r="AT329" s="87"/>
      <c r="AU329" s="87"/>
      <c r="AV329" s="87"/>
      <c r="AW329" s="87"/>
      <c r="AX329" s="87"/>
      <c r="AY329" s="87"/>
      <c r="AZ329" s="87"/>
      <c r="BA329" s="87"/>
      <c r="BB329" s="87"/>
      <c r="BC329" s="87"/>
      <c r="BD329" s="87"/>
      <c r="BE329" s="87"/>
      <c r="BF329" s="87"/>
      <c r="BG329" s="87"/>
      <c r="BH329" s="87"/>
      <c r="BI329" s="87"/>
      <c r="BJ329" s="87"/>
      <c r="BK329" s="87"/>
      <c r="BL329" s="87"/>
      <c r="BM329" s="87"/>
      <c r="BN329" s="87"/>
      <c r="BO329" s="87"/>
      <c r="BP329" s="87"/>
      <c r="BQ329" s="87"/>
      <c r="BR329" s="87"/>
      <c r="BS329" s="87"/>
      <c r="BT329" s="87"/>
      <c r="BU329" s="87"/>
    </row>
    <row r="330" spans="1:73" x14ac:dyDescent="0.2">
      <c r="A330" s="99"/>
      <c r="B330" s="113"/>
      <c r="C330" s="103"/>
      <c r="D330" s="104"/>
      <c r="E330" s="112" t="e">
        <f>LOOKUP(D330,Accounts!A:A,Accounts!B:B)</f>
        <v>#N/A</v>
      </c>
      <c r="F330" s="112" t="e">
        <f>LOOKUP(Table1[[#This Row],[Account '#]],Accounts!A:A,Accounts!D:D)</f>
        <v>#N/A</v>
      </c>
      <c r="G330" s="145"/>
      <c r="H330" s="144" t="e">
        <f>IF(Table1[[#This Row],[GST?]],Table1[[#This Row],[Amount inc GST]]-(Table1[[#This Row],[Amount inc GST]]/1.15),0)</f>
        <v>#N/A</v>
      </c>
      <c r="I330" s="145" t="e">
        <f>Table1[[#This Row],[Amount inc GST]]-Table1[[#This Row],[GST]]</f>
        <v>#N/A</v>
      </c>
      <c r="J330" s="97"/>
      <c r="K330" s="154">
        <f>IF(J330="c",K329+Table1[[#This Row],[Amount inc GST]],K329)</f>
        <v>0</v>
      </c>
      <c r="L330" s="154">
        <f>IF(J330="p1",L329+Table1[Amount inc GST],L329)</f>
        <v>0</v>
      </c>
      <c r="M330" s="154">
        <f>IF(J330="p2",M329+Table1[Amount inc GST],M329)</f>
        <v>0</v>
      </c>
      <c r="N330" s="152">
        <f>IF(J330="s",N329+Table1[[#This Row],[Amount inc GST]],N329)</f>
        <v>0</v>
      </c>
      <c r="O330" s="129"/>
      <c r="P330" s="128" t="e">
        <f>Table1[[#This Row],[Amount ex GST]]</f>
        <v>#N/A</v>
      </c>
      <c r="Q330" s="129"/>
      <c r="R330" s="128" t="e">
        <f>Table1[[#This Row],[Amount ex GST]]-Table1[[#This Row],[Amount1]]</f>
        <v>#N/A</v>
      </c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  <c r="AL330" s="87"/>
      <c r="AM330" s="87"/>
      <c r="AN330" s="87"/>
      <c r="AO330" s="87"/>
      <c r="AP330" s="87"/>
      <c r="AQ330" s="87"/>
      <c r="AR330" s="87"/>
      <c r="AS330" s="87"/>
      <c r="AT330" s="87"/>
      <c r="AU330" s="87"/>
      <c r="AV330" s="87"/>
      <c r="AW330" s="87"/>
      <c r="AX330" s="87"/>
      <c r="AY330" s="87"/>
      <c r="AZ330" s="87"/>
      <c r="BA330" s="87"/>
      <c r="BB330" s="87"/>
      <c r="BC330" s="87"/>
      <c r="BD330" s="87"/>
      <c r="BE330" s="87"/>
      <c r="BF330" s="87"/>
      <c r="BG330" s="87"/>
      <c r="BH330" s="87"/>
      <c r="BI330" s="87"/>
      <c r="BJ330" s="87"/>
      <c r="BK330" s="87"/>
      <c r="BL330" s="87"/>
      <c r="BM330" s="87"/>
      <c r="BN330" s="87"/>
      <c r="BO330" s="87"/>
      <c r="BP330" s="87"/>
      <c r="BQ330" s="87"/>
      <c r="BR330" s="87"/>
      <c r="BS330" s="87"/>
      <c r="BT330" s="87"/>
      <c r="BU330" s="87"/>
    </row>
    <row r="331" spans="1:73" x14ac:dyDescent="0.2">
      <c r="A331" s="99"/>
      <c r="B331" s="113"/>
      <c r="C331" s="103"/>
      <c r="D331" s="104"/>
      <c r="E331" s="112" t="e">
        <f>LOOKUP(D331,Accounts!A:A,Accounts!B:B)</f>
        <v>#N/A</v>
      </c>
      <c r="F331" s="112" t="e">
        <f>LOOKUP(Table1[[#This Row],[Account '#]],Accounts!A:A,Accounts!D:D)</f>
        <v>#N/A</v>
      </c>
      <c r="G331" s="145"/>
      <c r="H331" s="144" t="e">
        <f>IF(Table1[[#This Row],[GST?]],Table1[[#This Row],[Amount inc GST]]-(Table1[[#This Row],[Amount inc GST]]/1.15),0)</f>
        <v>#N/A</v>
      </c>
      <c r="I331" s="145" t="e">
        <f>Table1[[#This Row],[Amount inc GST]]-Table1[[#This Row],[GST]]</f>
        <v>#N/A</v>
      </c>
      <c r="J331" s="97"/>
      <c r="K331" s="154">
        <f>IF(J331="c",K330+Table1[[#This Row],[Amount inc GST]],K330)</f>
        <v>0</v>
      </c>
      <c r="L331" s="154">
        <f>IF(J331="p1",L330+Table1[Amount inc GST],L330)</f>
        <v>0</v>
      </c>
      <c r="M331" s="154">
        <f>IF(J331="p2",M330+Table1[Amount inc GST],M330)</f>
        <v>0</v>
      </c>
      <c r="N331" s="152">
        <f>IF(J331="s",N330+Table1[[#This Row],[Amount inc GST]],N330)</f>
        <v>0</v>
      </c>
      <c r="O331" s="129"/>
      <c r="P331" s="128" t="e">
        <f>Table1[[#This Row],[Amount ex GST]]</f>
        <v>#N/A</v>
      </c>
      <c r="Q331" s="129"/>
      <c r="R331" s="128" t="e">
        <f>Table1[[#This Row],[Amount ex GST]]-Table1[[#This Row],[Amount1]]</f>
        <v>#N/A</v>
      </c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  <c r="AN331" s="87"/>
      <c r="AO331" s="87"/>
      <c r="AP331" s="87"/>
      <c r="AQ331" s="87"/>
      <c r="AR331" s="87"/>
      <c r="AS331" s="87"/>
      <c r="AT331" s="87"/>
      <c r="AU331" s="87"/>
      <c r="AV331" s="87"/>
      <c r="AW331" s="87"/>
      <c r="AX331" s="87"/>
      <c r="AY331" s="87"/>
      <c r="AZ331" s="87"/>
      <c r="BA331" s="87"/>
      <c r="BB331" s="87"/>
      <c r="BC331" s="87"/>
      <c r="BD331" s="87"/>
      <c r="BE331" s="87"/>
      <c r="BF331" s="87"/>
      <c r="BG331" s="87"/>
      <c r="BH331" s="87"/>
      <c r="BI331" s="87"/>
      <c r="BJ331" s="87"/>
      <c r="BK331" s="87"/>
      <c r="BL331" s="87"/>
      <c r="BM331" s="87"/>
      <c r="BN331" s="87"/>
      <c r="BO331" s="87"/>
      <c r="BP331" s="87"/>
      <c r="BQ331" s="87"/>
      <c r="BR331" s="87"/>
      <c r="BS331" s="87"/>
      <c r="BT331" s="87"/>
      <c r="BU331" s="87"/>
    </row>
    <row r="332" spans="1:73" s="10" customFormat="1" x14ac:dyDescent="0.2">
      <c r="A332" s="99"/>
      <c r="B332" s="113"/>
      <c r="C332" s="103"/>
      <c r="D332" s="104"/>
      <c r="E332" s="112" t="e">
        <f>LOOKUP(D332,Accounts!A:A,Accounts!B:B)</f>
        <v>#N/A</v>
      </c>
      <c r="F332" s="112" t="e">
        <f>LOOKUP(Table1[[#This Row],[Account '#]],Accounts!A:A,Accounts!D:D)</f>
        <v>#N/A</v>
      </c>
      <c r="G332" s="145"/>
      <c r="H332" s="144" t="e">
        <f>IF(Table1[[#This Row],[GST?]],Table1[[#This Row],[Amount inc GST]]-(Table1[[#This Row],[Amount inc GST]]/1.15),0)</f>
        <v>#N/A</v>
      </c>
      <c r="I332" s="145" t="e">
        <f>Table1[[#This Row],[Amount inc GST]]-Table1[[#This Row],[GST]]</f>
        <v>#N/A</v>
      </c>
      <c r="J332" s="97"/>
      <c r="K332" s="154">
        <f>IF(J332="c",K331+Table1[[#This Row],[Amount inc GST]],K331)</f>
        <v>0</v>
      </c>
      <c r="L332" s="154">
        <f>IF(J332="p1",L331+Table1[Amount inc GST],L331)</f>
        <v>0</v>
      </c>
      <c r="M332" s="154">
        <f>IF(J332="p2",M331+Table1[Amount inc GST],M331)</f>
        <v>0</v>
      </c>
      <c r="N332" s="152">
        <f>IF(J332="s",N331+Table1[[#This Row],[Amount inc GST]],N331)</f>
        <v>0</v>
      </c>
      <c r="O332" s="129"/>
      <c r="P332" s="128" t="e">
        <f>Table1[[#This Row],[Amount ex GST]]</f>
        <v>#N/A</v>
      </c>
      <c r="Q332" s="129"/>
      <c r="R332" s="128" t="e">
        <f>Table1[[#This Row],[Amount ex GST]]-Table1[[#This Row],[Amount1]]</f>
        <v>#N/A</v>
      </c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  <c r="AL332" s="87"/>
      <c r="AM332" s="87"/>
      <c r="AN332" s="87"/>
      <c r="AO332" s="87"/>
      <c r="AP332" s="87"/>
      <c r="AQ332" s="87"/>
      <c r="AR332" s="87"/>
      <c r="AS332" s="87"/>
      <c r="AT332" s="87"/>
      <c r="AU332" s="87"/>
      <c r="AV332" s="87"/>
      <c r="AW332" s="87"/>
      <c r="AX332" s="87"/>
      <c r="AY332" s="87"/>
      <c r="AZ332" s="87"/>
      <c r="BA332" s="87"/>
      <c r="BB332" s="87"/>
      <c r="BC332" s="87"/>
      <c r="BD332" s="87"/>
      <c r="BE332" s="87"/>
      <c r="BF332" s="87"/>
      <c r="BG332" s="87"/>
      <c r="BH332" s="87"/>
      <c r="BI332" s="87"/>
      <c r="BJ332" s="87"/>
      <c r="BK332" s="87"/>
      <c r="BL332" s="87"/>
      <c r="BM332" s="87"/>
      <c r="BN332" s="87"/>
      <c r="BO332" s="87"/>
      <c r="BP332" s="87"/>
      <c r="BQ332" s="87"/>
      <c r="BR332" s="87"/>
      <c r="BS332" s="87"/>
      <c r="BT332" s="87"/>
      <c r="BU332" s="87"/>
    </row>
    <row r="333" spans="1:73" x14ac:dyDescent="0.2">
      <c r="A333" s="99"/>
      <c r="B333" s="113"/>
      <c r="C333" s="103"/>
      <c r="D333" s="104"/>
      <c r="E333" s="101" t="e">
        <f>LOOKUP(D333,Accounts!A:A,Accounts!B:B)</f>
        <v>#N/A</v>
      </c>
      <c r="F333" s="101" t="e">
        <f>LOOKUP(Table1[[#This Row],[Account '#]],Accounts!A:A,Accounts!D:D)</f>
        <v>#N/A</v>
      </c>
      <c r="G333" s="145"/>
      <c r="H333" s="144" t="e">
        <f>IF(Table1[[#This Row],[GST?]],Table1[[#This Row],[Amount inc GST]]-(Table1[[#This Row],[Amount inc GST]]/1.15),0)</f>
        <v>#N/A</v>
      </c>
      <c r="I333" s="145" t="e">
        <f>Table1[[#This Row],[Amount inc GST]]-Table1[[#This Row],[GST]]</f>
        <v>#N/A</v>
      </c>
      <c r="J333" s="97"/>
      <c r="K333" s="153">
        <f>IF(J333="c",K332+Table1[[#This Row],[Amount inc GST]],K332)</f>
        <v>0</v>
      </c>
      <c r="L333" s="153">
        <f>IF(J333="p1",L332+Table1[Amount inc GST],L332)</f>
        <v>0</v>
      </c>
      <c r="M333" s="153">
        <f>IF(J333="p2",M332+Table1[Amount inc GST],M332)</f>
        <v>0</v>
      </c>
      <c r="N333" s="152">
        <f>IF(J333="s",N332+Table1[[#This Row],[Amount inc GST]],N332)</f>
        <v>0</v>
      </c>
      <c r="O333" s="129"/>
      <c r="P333" s="128" t="e">
        <f>Table1[[#This Row],[Amount ex GST]]</f>
        <v>#N/A</v>
      </c>
      <c r="Q333" s="129"/>
      <c r="R333" s="128" t="e">
        <f>Table1[[#This Row],[Amount ex GST]]-Table1[[#This Row],[Amount1]]</f>
        <v>#N/A</v>
      </c>
    </row>
    <row r="334" spans="1:73" x14ac:dyDescent="0.2">
      <c r="A334" s="99"/>
      <c r="B334" s="113"/>
      <c r="C334" s="103"/>
      <c r="D334" s="104"/>
      <c r="E334" s="101" t="e">
        <f>LOOKUP(D334,Accounts!A:A,Accounts!B:B)</f>
        <v>#N/A</v>
      </c>
      <c r="F334" s="101" t="e">
        <f>LOOKUP(Table1[[#This Row],[Account '#]],Accounts!A:A,Accounts!D:D)</f>
        <v>#N/A</v>
      </c>
      <c r="G334" s="145"/>
      <c r="H334" s="144" t="e">
        <f>IF(Table1[[#This Row],[GST?]],Table1[[#This Row],[Amount inc GST]]-(Table1[[#This Row],[Amount inc GST]]/1.15),0)</f>
        <v>#N/A</v>
      </c>
      <c r="I334" s="145" t="e">
        <f>Table1[[#This Row],[Amount inc GST]]-Table1[[#This Row],[GST]]</f>
        <v>#N/A</v>
      </c>
      <c r="J334" s="97"/>
      <c r="K334" s="154">
        <f>IF(J334="c",K333+Table1[[#This Row],[Amount inc GST]],K333)</f>
        <v>0</v>
      </c>
      <c r="L334" s="154">
        <f>IF(J334="p1",L333+Table1[Amount inc GST],L333)</f>
        <v>0</v>
      </c>
      <c r="M334" s="154">
        <f>IF(J334="p2",M333+Table1[Amount inc GST],M333)</f>
        <v>0</v>
      </c>
      <c r="N334" s="152">
        <f>IF(J334="s",N333+Table1[[#This Row],[Amount inc GST]],N333)</f>
        <v>0</v>
      </c>
      <c r="O334" s="129"/>
      <c r="P334" s="128" t="e">
        <f>Table1[[#This Row],[Amount ex GST]]</f>
        <v>#N/A</v>
      </c>
      <c r="Q334" s="129"/>
      <c r="R334" s="128" t="e">
        <f>Table1[[#This Row],[Amount ex GST]]-Table1[[#This Row],[Amount1]]</f>
        <v>#N/A</v>
      </c>
    </row>
    <row r="335" spans="1:73" x14ac:dyDescent="0.2">
      <c r="A335" s="99"/>
      <c r="B335" s="113"/>
      <c r="C335" s="103"/>
      <c r="D335" s="104"/>
      <c r="E335" s="101" t="e">
        <f>LOOKUP(D335,Accounts!A:A,Accounts!B:B)</f>
        <v>#N/A</v>
      </c>
      <c r="F335" s="101" t="e">
        <f>LOOKUP(Table1[[#This Row],[Account '#]],Accounts!A:A,Accounts!D:D)</f>
        <v>#N/A</v>
      </c>
      <c r="G335" s="145"/>
      <c r="H335" s="144" t="e">
        <f>IF(Table1[[#This Row],[GST?]],Table1[[#This Row],[Amount inc GST]]-(Table1[[#This Row],[Amount inc GST]]/1.15),0)</f>
        <v>#N/A</v>
      </c>
      <c r="I335" s="145" t="e">
        <f>Table1[[#This Row],[Amount inc GST]]-Table1[[#This Row],[GST]]</f>
        <v>#N/A</v>
      </c>
      <c r="J335" s="97"/>
      <c r="K335" s="154">
        <f>IF(J335="c",K334+Table1[[#This Row],[Amount inc GST]],K334)</f>
        <v>0</v>
      </c>
      <c r="L335" s="154">
        <f>IF(J335="p1",L334+Table1[Amount inc GST],L334)</f>
        <v>0</v>
      </c>
      <c r="M335" s="154">
        <f>IF(J335="p2",M334+Table1[Amount inc GST],M334)</f>
        <v>0</v>
      </c>
      <c r="N335" s="152">
        <f>IF(J335="s",N334+Table1[[#This Row],[Amount inc GST]],N334)</f>
        <v>0</v>
      </c>
      <c r="O335" s="129"/>
      <c r="P335" s="128" t="e">
        <f>Table1[[#This Row],[Amount ex GST]]</f>
        <v>#N/A</v>
      </c>
      <c r="Q335" s="129"/>
      <c r="R335" s="128" t="e">
        <f>Table1[[#This Row],[Amount ex GST]]-Table1[[#This Row],[Amount1]]</f>
        <v>#N/A</v>
      </c>
    </row>
    <row r="336" spans="1:73" x14ac:dyDescent="0.2">
      <c r="A336" s="99"/>
      <c r="B336" s="113"/>
      <c r="C336" s="103"/>
      <c r="D336" s="104"/>
      <c r="E336" s="101" t="e">
        <f>LOOKUP(D336,Accounts!A:A,Accounts!B:B)</f>
        <v>#N/A</v>
      </c>
      <c r="F336" s="101" t="e">
        <f>LOOKUP(Table1[[#This Row],[Account '#]],Accounts!A:A,Accounts!D:D)</f>
        <v>#N/A</v>
      </c>
      <c r="G336" s="145"/>
      <c r="H336" s="144" t="e">
        <f>IF(Table1[[#This Row],[GST?]],Table1[[#This Row],[Amount inc GST]]-(Table1[[#This Row],[Amount inc GST]]/1.15),0)</f>
        <v>#N/A</v>
      </c>
      <c r="I336" s="145" t="e">
        <f>Table1[[#This Row],[Amount inc GST]]-Table1[[#This Row],[GST]]</f>
        <v>#N/A</v>
      </c>
      <c r="J336" s="97"/>
      <c r="K336" s="154">
        <f>IF(J336="c",K335+Table1[[#This Row],[Amount inc GST]],K335)</f>
        <v>0</v>
      </c>
      <c r="L336" s="154">
        <f>IF(J336="p1",L335+Table1[Amount inc GST],L335)</f>
        <v>0</v>
      </c>
      <c r="M336" s="154">
        <f>IF(J336="p2",M335+Table1[Amount inc GST],M335)</f>
        <v>0</v>
      </c>
      <c r="N336" s="152">
        <f>IF(J336="s",N335+Table1[[#This Row],[Amount inc GST]],N335)</f>
        <v>0</v>
      </c>
      <c r="O336" s="129"/>
      <c r="P336" s="128" t="e">
        <f>Table1[[#This Row],[Amount ex GST]]</f>
        <v>#N/A</v>
      </c>
      <c r="Q336" s="129"/>
      <c r="R336" s="128" t="e">
        <f>Table1[[#This Row],[Amount ex GST]]-Table1[[#This Row],[Amount1]]</f>
        <v>#N/A</v>
      </c>
    </row>
    <row r="337" spans="1:18" x14ac:dyDescent="0.2">
      <c r="A337" s="99"/>
      <c r="B337" s="113"/>
      <c r="C337" s="103"/>
      <c r="D337" s="104"/>
      <c r="E337" s="101" t="e">
        <f>LOOKUP(D337,Accounts!A:A,Accounts!B:B)</f>
        <v>#N/A</v>
      </c>
      <c r="F337" s="101" t="e">
        <f>LOOKUP(Table1[[#This Row],[Account '#]],Accounts!A:A,Accounts!D:D)</f>
        <v>#N/A</v>
      </c>
      <c r="G337" s="145"/>
      <c r="H337" s="144" t="e">
        <f>IF(Table1[[#This Row],[GST?]],Table1[[#This Row],[Amount inc GST]]-(Table1[[#This Row],[Amount inc GST]]/1.15),0)</f>
        <v>#N/A</v>
      </c>
      <c r="I337" s="145" t="e">
        <f>Table1[[#This Row],[Amount inc GST]]-Table1[[#This Row],[GST]]</f>
        <v>#N/A</v>
      </c>
      <c r="J337" s="97"/>
      <c r="K337" s="154">
        <f>IF(J337="c",K336+Table1[[#This Row],[Amount inc GST]],K336)</f>
        <v>0</v>
      </c>
      <c r="L337" s="154">
        <f>IF(J337="p1",L336+Table1[Amount inc GST],L336)</f>
        <v>0</v>
      </c>
      <c r="M337" s="154">
        <f>IF(J337="p2",M336+Table1[Amount inc GST],M336)</f>
        <v>0</v>
      </c>
      <c r="N337" s="152">
        <f>IF(J337="s",N336+Table1[[#This Row],[Amount inc GST]],N336)</f>
        <v>0</v>
      </c>
      <c r="O337" s="129"/>
      <c r="P337" s="128" t="e">
        <f>Table1[[#This Row],[Amount ex GST]]</f>
        <v>#N/A</v>
      </c>
      <c r="Q337" s="129"/>
      <c r="R337" s="128" t="e">
        <f>Table1[[#This Row],[Amount ex GST]]-Table1[[#This Row],[Amount1]]</f>
        <v>#N/A</v>
      </c>
    </row>
    <row r="338" spans="1:18" x14ac:dyDescent="0.2">
      <c r="A338" s="99"/>
      <c r="B338" s="113"/>
      <c r="C338" s="103"/>
      <c r="D338" s="104"/>
      <c r="E338" s="101" t="e">
        <f>LOOKUP(D338,Accounts!A:A,Accounts!B:B)</f>
        <v>#N/A</v>
      </c>
      <c r="F338" s="101" t="e">
        <f>LOOKUP(Table1[[#This Row],[Account '#]],Accounts!A:A,Accounts!D:D)</f>
        <v>#N/A</v>
      </c>
      <c r="G338" s="145"/>
      <c r="H338" s="144" t="e">
        <f>IF(Table1[[#This Row],[GST?]],Table1[[#This Row],[Amount inc GST]]-(Table1[[#This Row],[Amount inc GST]]/1.15),0)</f>
        <v>#N/A</v>
      </c>
      <c r="I338" s="145" t="e">
        <f>Table1[[#This Row],[Amount inc GST]]-Table1[[#This Row],[GST]]</f>
        <v>#N/A</v>
      </c>
      <c r="J338" s="97"/>
      <c r="K338" s="154">
        <f>IF(J338="c",K337+Table1[[#This Row],[Amount inc GST]],K337)</f>
        <v>0</v>
      </c>
      <c r="L338" s="154">
        <f>IF(J338="p1",L337+Table1[Amount inc GST],L337)</f>
        <v>0</v>
      </c>
      <c r="M338" s="154">
        <f>IF(J338="p2",M337+Table1[Amount inc GST],M337)</f>
        <v>0</v>
      </c>
      <c r="N338" s="152">
        <f>IF(J338="s",N337+Table1[[#This Row],[Amount inc GST]],N337)</f>
        <v>0</v>
      </c>
      <c r="O338" s="129"/>
      <c r="P338" s="128" t="e">
        <f>Table1[[#This Row],[Amount ex GST]]</f>
        <v>#N/A</v>
      </c>
      <c r="Q338" s="129"/>
      <c r="R338" s="128" t="e">
        <f>Table1[[#This Row],[Amount ex GST]]-Table1[[#This Row],[Amount1]]</f>
        <v>#N/A</v>
      </c>
    </row>
    <row r="339" spans="1:18" x14ac:dyDescent="0.2">
      <c r="A339" s="99"/>
      <c r="B339" s="93"/>
      <c r="C339" s="94"/>
      <c r="D339" s="95"/>
      <c r="E339" s="100" t="e">
        <f>LOOKUP(D339,Accounts!A:A,Accounts!B:B)</f>
        <v>#N/A</v>
      </c>
      <c r="F339" s="100" t="e">
        <f>LOOKUP(Table1[[#This Row],[Account '#]],Accounts!A:A,Accounts!D:D)</f>
        <v>#N/A</v>
      </c>
      <c r="G339" s="144"/>
      <c r="H339" s="144" t="e">
        <f>IF(Table1[[#This Row],[GST?]],Table1[[#This Row],[Amount inc GST]]-(Table1[[#This Row],[Amount inc GST]]/1.15),0)</f>
        <v>#N/A</v>
      </c>
      <c r="I339" s="144" t="e">
        <f>Table1[[#This Row],[Amount inc GST]]-Table1[[#This Row],[GST]]</f>
        <v>#N/A</v>
      </c>
      <c r="J339" s="97"/>
      <c r="K339" s="153">
        <f>IF(J339="c",K338+Table1[[#This Row],[Amount inc GST]],K338)</f>
        <v>0</v>
      </c>
      <c r="L339" s="153">
        <f>IF(J339="p1",L338+Table1[Amount inc GST],L338)</f>
        <v>0</v>
      </c>
      <c r="M339" s="153">
        <f>IF(J339="p2",M338+Table1[Amount inc GST],M338)</f>
        <v>0</v>
      </c>
      <c r="N339" s="152">
        <f>IF(J339="s",N338+Table1[[#This Row],[Amount inc GST]],N338)</f>
        <v>0</v>
      </c>
      <c r="O339" s="129"/>
      <c r="P339" s="128" t="e">
        <f>Table1[[#This Row],[Amount ex GST]]</f>
        <v>#N/A</v>
      </c>
      <c r="Q339" s="129"/>
      <c r="R339" s="128" t="e">
        <f>Table1[[#This Row],[Amount ex GST]]-Table1[[#This Row],[Amount1]]</f>
        <v>#N/A</v>
      </c>
    </row>
    <row r="340" spans="1:18" x14ac:dyDescent="0.2">
      <c r="A340" s="99"/>
      <c r="B340" s="113"/>
      <c r="C340" s="103"/>
      <c r="D340" s="104"/>
      <c r="E340" s="101" t="e">
        <f>LOOKUP(D340,Accounts!A:A,Accounts!B:B)</f>
        <v>#N/A</v>
      </c>
      <c r="F340" s="101" t="e">
        <f>LOOKUP(Table1[[#This Row],[Account '#]],Accounts!A:A,Accounts!D:D)</f>
        <v>#N/A</v>
      </c>
      <c r="G340" s="145"/>
      <c r="H340" s="144" t="e">
        <f>IF(Table1[[#This Row],[GST?]],Table1[[#This Row],[Amount inc GST]]-(Table1[[#This Row],[Amount inc GST]]/1.15),0)</f>
        <v>#N/A</v>
      </c>
      <c r="I340" s="145" t="e">
        <f>Table1[[#This Row],[Amount inc GST]]-Table1[[#This Row],[GST]]</f>
        <v>#N/A</v>
      </c>
      <c r="J340" s="97"/>
      <c r="K340" s="154">
        <f>IF(J340="c",K339+Table1[[#This Row],[Amount inc GST]],K339)</f>
        <v>0</v>
      </c>
      <c r="L340" s="154">
        <f>IF(J340="p1",L339+Table1[Amount inc GST],L339)</f>
        <v>0</v>
      </c>
      <c r="M340" s="154">
        <f>IF(J340="p2",M339+Table1[Amount inc GST],M339)</f>
        <v>0</v>
      </c>
      <c r="N340" s="152">
        <f>IF(J340="s",N339+Table1[[#This Row],[Amount inc GST]],N339)</f>
        <v>0</v>
      </c>
      <c r="O340" s="129"/>
      <c r="P340" s="128" t="e">
        <f>Table1[[#This Row],[Amount ex GST]]</f>
        <v>#N/A</v>
      </c>
      <c r="Q340" s="129"/>
      <c r="R340" s="128" t="e">
        <f>Table1[[#This Row],[Amount ex GST]]-Table1[[#This Row],[Amount1]]</f>
        <v>#N/A</v>
      </c>
    </row>
    <row r="341" spans="1:18" x14ac:dyDescent="0.2">
      <c r="A341" s="99"/>
      <c r="B341" s="113"/>
      <c r="C341" s="103"/>
      <c r="D341" s="104"/>
      <c r="E341" s="101" t="e">
        <f>LOOKUP(D341,Accounts!A:A,Accounts!B:B)</f>
        <v>#N/A</v>
      </c>
      <c r="F341" s="101" t="e">
        <f>LOOKUP(Table1[[#This Row],[Account '#]],Accounts!A:A,Accounts!D:D)</f>
        <v>#N/A</v>
      </c>
      <c r="G341" s="145"/>
      <c r="H341" s="144" t="e">
        <f>IF(Table1[[#This Row],[GST?]],Table1[[#This Row],[Amount inc GST]]-(Table1[[#This Row],[Amount inc GST]]/1.15),0)</f>
        <v>#N/A</v>
      </c>
      <c r="I341" s="145" t="e">
        <f>Table1[[#This Row],[Amount inc GST]]-Table1[[#This Row],[GST]]</f>
        <v>#N/A</v>
      </c>
      <c r="J341" s="97"/>
      <c r="K341" s="154">
        <f>IF(J341="c",K340+Table1[[#This Row],[Amount inc GST]],K340)</f>
        <v>0</v>
      </c>
      <c r="L341" s="154">
        <f>IF(J341="p1",L340+Table1[Amount inc GST],L340)</f>
        <v>0</v>
      </c>
      <c r="M341" s="154">
        <f>IF(J341="p2",M340+Table1[Amount inc GST],M340)</f>
        <v>0</v>
      </c>
      <c r="N341" s="152">
        <f>IF(J341="s",N340+Table1[[#This Row],[Amount inc GST]],N340)</f>
        <v>0</v>
      </c>
      <c r="O341" s="129"/>
      <c r="P341" s="128" t="e">
        <f>Table1[[#This Row],[Amount ex GST]]</f>
        <v>#N/A</v>
      </c>
      <c r="Q341" s="129"/>
      <c r="R341" s="128" t="e">
        <f>Table1[[#This Row],[Amount ex GST]]-Table1[[#This Row],[Amount1]]</f>
        <v>#N/A</v>
      </c>
    </row>
    <row r="342" spans="1:18" x14ac:dyDescent="0.2">
      <c r="A342" s="99"/>
      <c r="B342" s="113"/>
      <c r="C342" s="103"/>
      <c r="D342" s="104"/>
      <c r="E342" s="101" t="e">
        <f>LOOKUP(D342,Accounts!A:A,Accounts!B:B)</f>
        <v>#N/A</v>
      </c>
      <c r="F342" s="101" t="e">
        <f>LOOKUP(Table1[[#This Row],[Account '#]],Accounts!A:A,Accounts!D:D)</f>
        <v>#N/A</v>
      </c>
      <c r="G342" s="145"/>
      <c r="H342" s="144" t="e">
        <f>IF(Table1[[#This Row],[GST?]],Table1[[#This Row],[Amount inc GST]]-(Table1[[#This Row],[Amount inc GST]]/1.15),0)</f>
        <v>#N/A</v>
      </c>
      <c r="I342" s="145" t="e">
        <f>Table1[[#This Row],[Amount inc GST]]-Table1[[#This Row],[GST]]</f>
        <v>#N/A</v>
      </c>
      <c r="J342" s="97"/>
      <c r="K342" s="154">
        <f>IF(J342="c",K341+Table1[[#This Row],[Amount inc GST]],K341)</f>
        <v>0</v>
      </c>
      <c r="L342" s="154">
        <f>IF(J342="p1",L341+Table1[Amount inc GST],L341)</f>
        <v>0</v>
      </c>
      <c r="M342" s="154">
        <f>IF(J342="p2",M341+Table1[Amount inc GST],M341)</f>
        <v>0</v>
      </c>
      <c r="N342" s="152">
        <f>IF(J342="s",N341+Table1[[#This Row],[Amount inc GST]],N341)</f>
        <v>0</v>
      </c>
      <c r="O342" s="129"/>
      <c r="P342" s="128" t="e">
        <f>Table1[[#This Row],[Amount ex GST]]</f>
        <v>#N/A</v>
      </c>
      <c r="Q342" s="129"/>
      <c r="R342" s="128" t="e">
        <f>Table1[[#This Row],[Amount ex GST]]-Table1[[#This Row],[Amount1]]</f>
        <v>#N/A</v>
      </c>
    </row>
    <row r="343" spans="1:18" x14ac:dyDescent="0.2">
      <c r="A343" s="99"/>
      <c r="B343" s="113"/>
      <c r="C343" s="103"/>
      <c r="D343" s="104"/>
      <c r="E343" s="101" t="e">
        <f>LOOKUP(D343,Accounts!A:A,Accounts!B:B)</f>
        <v>#N/A</v>
      </c>
      <c r="F343" s="101" t="e">
        <f>LOOKUP(Table1[[#This Row],[Account '#]],Accounts!A:A,Accounts!D:D)</f>
        <v>#N/A</v>
      </c>
      <c r="G343" s="145"/>
      <c r="H343" s="144" t="e">
        <f>IF(Table1[[#This Row],[GST?]],Table1[[#This Row],[Amount inc GST]]-(Table1[[#This Row],[Amount inc GST]]/1.15),0)</f>
        <v>#N/A</v>
      </c>
      <c r="I343" s="145" t="e">
        <f>Table1[[#This Row],[Amount inc GST]]-Table1[[#This Row],[GST]]</f>
        <v>#N/A</v>
      </c>
      <c r="J343" s="97"/>
      <c r="K343" s="154">
        <f>IF(J343="c",K342+Table1[[#This Row],[Amount inc GST]],K342)</f>
        <v>0</v>
      </c>
      <c r="L343" s="154">
        <f>IF(J343="p1",L342+Table1[Amount inc GST],L342)</f>
        <v>0</v>
      </c>
      <c r="M343" s="154">
        <f>IF(J343="p2",M342+Table1[Amount inc GST],M342)</f>
        <v>0</v>
      </c>
      <c r="N343" s="152">
        <f>IF(J343="s",N342+Table1[[#This Row],[Amount inc GST]],N342)</f>
        <v>0</v>
      </c>
      <c r="O343" s="129"/>
      <c r="P343" s="128" t="e">
        <f>Table1[[#This Row],[Amount ex GST]]</f>
        <v>#N/A</v>
      </c>
      <c r="Q343" s="129"/>
      <c r="R343" s="128" t="e">
        <f>Table1[[#This Row],[Amount ex GST]]-Table1[[#This Row],[Amount1]]</f>
        <v>#N/A</v>
      </c>
    </row>
    <row r="344" spans="1:18" x14ac:dyDescent="0.2">
      <c r="A344" s="99"/>
      <c r="B344" s="113"/>
      <c r="C344" s="103"/>
      <c r="D344" s="104"/>
      <c r="E344" s="101" t="e">
        <f>LOOKUP(D344,Accounts!A:A,Accounts!B:B)</f>
        <v>#N/A</v>
      </c>
      <c r="F344" s="101" t="e">
        <f>LOOKUP(Table1[[#This Row],[Account '#]],Accounts!A:A,Accounts!D:D)</f>
        <v>#N/A</v>
      </c>
      <c r="G344" s="145"/>
      <c r="H344" s="144" t="e">
        <f>IF(Table1[[#This Row],[GST?]],Table1[[#This Row],[Amount inc GST]]-(Table1[[#This Row],[Amount inc GST]]/1.15),0)</f>
        <v>#N/A</v>
      </c>
      <c r="I344" s="145" t="e">
        <f>Table1[[#This Row],[Amount inc GST]]-Table1[[#This Row],[GST]]</f>
        <v>#N/A</v>
      </c>
      <c r="J344" s="97"/>
      <c r="K344" s="154">
        <f>IF(J344="c",K343+Table1[[#This Row],[Amount inc GST]],K343)</f>
        <v>0</v>
      </c>
      <c r="L344" s="154">
        <f>IF(J344="p1",L343+Table1[Amount inc GST],L343)</f>
        <v>0</v>
      </c>
      <c r="M344" s="154">
        <f>IF(J344="p2",M343+Table1[Amount inc GST],M343)</f>
        <v>0</v>
      </c>
      <c r="N344" s="152">
        <f>IF(J344="s",N343+Table1[[#This Row],[Amount inc GST]],N343)</f>
        <v>0</v>
      </c>
      <c r="O344" s="129"/>
      <c r="P344" s="128" t="e">
        <f>Table1[[#This Row],[Amount ex GST]]</f>
        <v>#N/A</v>
      </c>
      <c r="Q344" s="129"/>
      <c r="R344" s="128" t="e">
        <f>Table1[[#This Row],[Amount ex GST]]-Table1[[#This Row],[Amount1]]</f>
        <v>#N/A</v>
      </c>
    </row>
    <row r="345" spans="1:18" x14ac:dyDescent="0.2">
      <c r="A345" s="99"/>
      <c r="B345" s="93"/>
      <c r="C345" s="94"/>
      <c r="D345" s="95"/>
      <c r="E345" s="100" t="e">
        <f>LOOKUP(D345,Accounts!A:A,Accounts!B:B)</f>
        <v>#N/A</v>
      </c>
      <c r="F345" s="100" t="e">
        <f>LOOKUP(Table1[[#This Row],[Account '#]],Accounts!A:A,Accounts!D:D)</f>
        <v>#N/A</v>
      </c>
      <c r="G345" s="144"/>
      <c r="H345" s="144" t="e">
        <f>IF(Table1[[#This Row],[GST?]],Table1[[#This Row],[Amount inc GST]]-(Table1[[#This Row],[Amount inc GST]]/1.15),0)</f>
        <v>#N/A</v>
      </c>
      <c r="I345" s="144" t="e">
        <f>Table1[[#This Row],[Amount inc GST]]-Table1[[#This Row],[GST]]</f>
        <v>#N/A</v>
      </c>
      <c r="J345" s="97"/>
      <c r="K345" s="153">
        <f>IF(J345="c",K344+Table1[[#This Row],[Amount inc GST]],K344)</f>
        <v>0</v>
      </c>
      <c r="L345" s="153">
        <f>IF(J345="p1",L344+Table1[Amount inc GST],L344)</f>
        <v>0</v>
      </c>
      <c r="M345" s="153">
        <f>IF(J345="p2",M344+Table1[Amount inc GST],M344)</f>
        <v>0</v>
      </c>
      <c r="N345" s="152">
        <f>IF(J345="s",N344+Table1[[#This Row],[Amount inc GST]],N344)</f>
        <v>0</v>
      </c>
      <c r="O345" s="129"/>
      <c r="P345" s="128" t="e">
        <f>Table1[[#This Row],[Amount ex GST]]</f>
        <v>#N/A</v>
      </c>
      <c r="Q345" s="129"/>
      <c r="R345" s="128" t="e">
        <f>Table1[[#This Row],[Amount ex GST]]-Table1[[#This Row],[Amount1]]</f>
        <v>#N/A</v>
      </c>
    </row>
    <row r="346" spans="1:18" x14ac:dyDescent="0.2">
      <c r="A346" s="99"/>
      <c r="B346" s="113"/>
      <c r="C346" s="103"/>
      <c r="D346" s="104"/>
      <c r="E346" s="101" t="e">
        <f>LOOKUP(D346,Accounts!A:A,Accounts!B:B)</f>
        <v>#N/A</v>
      </c>
      <c r="F346" s="101" t="e">
        <f>LOOKUP(Table1[[#This Row],[Account '#]],Accounts!A:A,Accounts!D:D)</f>
        <v>#N/A</v>
      </c>
      <c r="G346" s="145"/>
      <c r="H346" s="144" t="e">
        <f>IF(Table1[[#This Row],[GST?]],Table1[[#This Row],[Amount inc GST]]-(Table1[[#This Row],[Amount inc GST]]/1.15),0)</f>
        <v>#N/A</v>
      </c>
      <c r="I346" s="145" t="e">
        <f>Table1[[#This Row],[Amount inc GST]]-Table1[[#This Row],[GST]]</f>
        <v>#N/A</v>
      </c>
      <c r="J346" s="97"/>
      <c r="K346" s="154">
        <f>IF(J346="c",K345+Table1[[#This Row],[Amount inc GST]],K345)</f>
        <v>0</v>
      </c>
      <c r="L346" s="154">
        <f>IF(J346="p1",L345+Table1[Amount inc GST],L345)</f>
        <v>0</v>
      </c>
      <c r="M346" s="154">
        <f>IF(J346="p2",M345+Table1[Amount inc GST],M345)</f>
        <v>0</v>
      </c>
      <c r="N346" s="152">
        <f>IF(J346="s",N345+Table1[[#This Row],[Amount inc GST]],N345)</f>
        <v>0</v>
      </c>
      <c r="O346" s="129"/>
      <c r="P346" s="128" t="e">
        <f>Table1[[#This Row],[Amount ex GST]]</f>
        <v>#N/A</v>
      </c>
      <c r="Q346" s="129"/>
      <c r="R346" s="128" t="e">
        <f>Table1[[#This Row],[Amount ex GST]]-Table1[[#This Row],[Amount1]]</f>
        <v>#N/A</v>
      </c>
    </row>
    <row r="347" spans="1:18" x14ac:dyDescent="0.2">
      <c r="A347" s="99"/>
      <c r="B347" s="113"/>
      <c r="C347" s="103"/>
      <c r="D347" s="104"/>
      <c r="E347" s="101" t="e">
        <f>LOOKUP(D347,Accounts!A:A,Accounts!B:B)</f>
        <v>#N/A</v>
      </c>
      <c r="F347" s="101" t="e">
        <f>LOOKUP(Table1[[#This Row],[Account '#]],Accounts!A:A,Accounts!D:D)</f>
        <v>#N/A</v>
      </c>
      <c r="G347" s="145"/>
      <c r="H347" s="144" t="e">
        <f>IF(Table1[[#This Row],[GST?]],Table1[[#This Row],[Amount inc GST]]-(Table1[[#This Row],[Amount inc GST]]/1.15),0)</f>
        <v>#N/A</v>
      </c>
      <c r="I347" s="145" t="e">
        <f>Table1[[#This Row],[Amount inc GST]]-Table1[[#This Row],[GST]]</f>
        <v>#N/A</v>
      </c>
      <c r="J347" s="97"/>
      <c r="K347" s="154">
        <f>IF(J347="c",K346+Table1[[#This Row],[Amount inc GST]],K346)</f>
        <v>0</v>
      </c>
      <c r="L347" s="154">
        <f>IF(J347="p1",L346+Table1[Amount inc GST],L346)</f>
        <v>0</v>
      </c>
      <c r="M347" s="154">
        <f>IF(J347="p2",M346+Table1[Amount inc GST],M346)</f>
        <v>0</v>
      </c>
      <c r="N347" s="152">
        <f>IF(J347="s",N346+Table1[[#This Row],[Amount inc GST]],N346)</f>
        <v>0</v>
      </c>
      <c r="O347" s="129"/>
      <c r="P347" s="128" t="e">
        <f>Table1[[#This Row],[Amount ex GST]]</f>
        <v>#N/A</v>
      </c>
      <c r="Q347" s="129"/>
      <c r="R347" s="128" t="e">
        <f>Table1[[#This Row],[Amount ex GST]]-Table1[[#This Row],[Amount1]]</f>
        <v>#N/A</v>
      </c>
    </row>
    <row r="348" spans="1:18" x14ac:dyDescent="0.2">
      <c r="A348" s="99"/>
      <c r="B348" s="113"/>
      <c r="C348" s="103"/>
      <c r="D348" s="104"/>
      <c r="E348" s="101" t="e">
        <f>LOOKUP(D348,Accounts!A:A,Accounts!B:B)</f>
        <v>#N/A</v>
      </c>
      <c r="F348" s="101" t="e">
        <f>LOOKUP(Table1[[#This Row],[Account '#]],Accounts!A:A,Accounts!D:D)</f>
        <v>#N/A</v>
      </c>
      <c r="G348" s="145"/>
      <c r="H348" s="144" t="e">
        <f>IF(Table1[[#This Row],[GST?]],Table1[[#This Row],[Amount inc GST]]-(Table1[[#This Row],[Amount inc GST]]/1.15),0)</f>
        <v>#N/A</v>
      </c>
      <c r="I348" s="145" t="e">
        <f>Table1[[#This Row],[Amount inc GST]]-Table1[[#This Row],[GST]]</f>
        <v>#N/A</v>
      </c>
      <c r="J348" s="97"/>
      <c r="K348" s="154">
        <f>IF(J348="c",K347+Table1[[#This Row],[Amount inc GST]],K347)</f>
        <v>0</v>
      </c>
      <c r="L348" s="154">
        <f>IF(J348="p1",L347+Table1[Amount inc GST],L347)</f>
        <v>0</v>
      </c>
      <c r="M348" s="154">
        <f>IF(J348="p2",M347+Table1[Amount inc GST],M347)</f>
        <v>0</v>
      </c>
      <c r="N348" s="152">
        <f>IF(J348="s",N347+Table1[[#This Row],[Amount inc GST]],N347)</f>
        <v>0</v>
      </c>
      <c r="O348" s="129"/>
      <c r="P348" s="128" t="e">
        <f>Table1[[#This Row],[Amount ex GST]]</f>
        <v>#N/A</v>
      </c>
      <c r="Q348" s="129"/>
      <c r="R348" s="128" t="e">
        <f>Table1[[#This Row],[Amount ex GST]]-Table1[[#This Row],[Amount1]]</f>
        <v>#N/A</v>
      </c>
    </row>
    <row r="349" spans="1:18" x14ac:dyDescent="0.2">
      <c r="A349" s="99"/>
      <c r="B349" s="113"/>
      <c r="C349" s="103"/>
      <c r="D349" s="104"/>
      <c r="E349" s="101" t="e">
        <f>LOOKUP(D349,Accounts!A:A,Accounts!B:B)</f>
        <v>#N/A</v>
      </c>
      <c r="F349" s="101" t="e">
        <f>LOOKUP(Table1[[#This Row],[Account '#]],Accounts!A:A,Accounts!D:D)</f>
        <v>#N/A</v>
      </c>
      <c r="G349" s="145"/>
      <c r="H349" s="144" t="e">
        <f>IF(Table1[[#This Row],[GST?]],Table1[[#This Row],[Amount inc GST]]-(Table1[[#This Row],[Amount inc GST]]/1.15),0)</f>
        <v>#N/A</v>
      </c>
      <c r="I349" s="145" t="e">
        <f>Table1[[#This Row],[Amount inc GST]]-Table1[[#This Row],[GST]]</f>
        <v>#N/A</v>
      </c>
      <c r="J349" s="97"/>
      <c r="K349" s="154">
        <f>IF(J349="c",K348+Table1[[#This Row],[Amount inc GST]],K348)</f>
        <v>0</v>
      </c>
      <c r="L349" s="154">
        <f>IF(J349="p1",L348+Table1[Amount inc GST],L348)</f>
        <v>0</v>
      </c>
      <c r="M349" s="154">
        <f>IF(J349="p2",M348+Table1[Amount inc GST],M348)</f>
        <v>0</v>
      </c>
      <c r="N349" s="152">
        <f>IF(J349="s",N348+Table1[[#This Row],[Amount inc GST]],N348)</f>
        <v>0</v>
      </c>
      <c r="O349" s="129"/>
      <c r="P349" s="128" t="e">
        <f>Table1[[#This Row],[Amount ex GST]]</f>
        <v>#N/A</v>
      </c>
      <c r="Q349" s="129"/>
      <c r="R349" s="128" t="e">
        <f>Table1[[#This Row],[Amount ex GST]]-Table1[[#This Row],[Amount1]]</f>
        <v>#N/A</v>
      </c>
    </row>
    <row r="350" spans="1:18" x14ac:dyDescent="0.2">
      <c r="A350" s="99"/>
      <c r="B350" s="113"/>
      <c r="C350" s="103"/>
      <c r="D350" s="104"/>
      <c r="E350" s="101" t="e">
        <f>LOOKUP(D350,Accounts!A:A,Accounts!B:B)</f>
        <v>#N/A</v>
      </c>
      <c r="F350" s="101" t="e">
        <f>LOOKUP(Table1[[#This Row],[Account '#]],Accounts!A:A,Accounts!D:D)</f>
        <v>#N/A</v>
      </c>
      <c r="G350" s="145"/>
      <c r="H350" s="144" t="e">
        <f>IF(Table1[[#This Row],[GST?]],Table1[[#This Row],[Amount inc GST]]-(Table1[[#This Row],[Amount inc GST]]/1.15),0)</f>
        <v>#N/A</v>
      </c>
      <c r="I350" s="145" t="e">
        <f>Table1[[#This Row],[Amount inc GST]]-Table1[[#This Row],[GST]]</f>
        <v>#N/A</v>
      </c>
      <c r="J350" s="97"/>
      <c r="K350" s="154">
        <f>IF(J350="c",K349+Table1[[#This Row],[Amount inc GST]],K349)</f>
        <v>0</v>
      </c>
      <c r="L350" s="154">
        <f>IF(J350="p1",L349+Table1[Amount inc GST],L349)</f>
        <v>0</v>
      </c>
      <c r="M350" s="154">
        <f>IF(J350="p2",M349+Table1[Amount inc GST],M349)</f>
        <v>0</v>
      </c>
      <c r="N350" s="152">
        <f>IF(J350="s",N349+Table1[[#This Row],[Amount inc GST]],N349)</f>
        <v>0</v>
      </c>
      <c r="O350" s="129"/>
      <c r="P350" s="128" t="e">
        <f>Table1[[#This Row],[Amount ex GST]]</f>
        <v>#N/A</v>
      </c>
      <c r="Q350" s="129"/>
      <c r="R350" s="128" t="e">
        <f>Table1[[#This Row],[Amount ex GST]]-Table1[[#This Row],[Amount1]]</f>
        <v>#N/A</v>
      </c>
    </row>
    <row r="351" spans="1:18" x14ac:dyDescent="0.2">
      <c r="A351" s="99"/>
      <c r="B351" s="113"/>
      <c r="C351" s="103"/>
      <c r="D351" s="104"/>
      <c r="E351" s="101" t="e">
        <f>LOOKUP(D351,Accounts!A:A,Accounts!B:B)</f>
        <v>#N/A</v>
      </c>
      <c r="F351" s="101" t="e">
        <f>LOOKUP(Table1[[#This Row],[Account '#]],Accounts!A:A,Accounts!D:D)</f>
        <v>#N/A</v>
      </c>
      <c r="G351" s="145"/>
      <c r="H351" s="144" t="e">
        <f>IF(Table1[[#This Row],[GST?]],Table1[[#This Row],[Amount inc GST]]-(Table1[[#This Row],[Amount inc GST]]/1.15),0)</f>
        <v>#N/A</v>
      </c>
      <c r="I351" s="145" t="e">
        <f>Table1[[#This Row],[Amount inc GST]]-Table1[[#This Row],[GST]]</f>
        <v>#N/A</v>
      </c>
      <c r="J351" s="97"/>
      <c r="K351" s="154">
        <f>IF(J351="c",K350+Table1[[#This Row],[Amount inc GST]],K350)</f>
        <v>0</v>
      </c>
      <c r="L351" s="154">
        <f>IF(J351="p1",L350+Table1[Amount inc GST],L350)</f>
        <v>0</v>
      </c>
      <c r="M351" s="154">
        <f>IF(J351="p2",M350+Table1[Amount inc GST],M350)</f>
        <v>0</v>
      </c>
      <c r="N351" s="152">
        <f>IF(J351="s",N350+Table1[[#This Row],[Amount inc GST]],N350)</f>
        <v>0</v>
      </c>
      <c r="O351" s="129"/>
      <c r="P351" s="128" t="e">
        <f>Table1[[#This Row],[Amount ex GST]]</f>
        <v>#N/A</v>
      </c>
      <c r="Q351" s="129"/>
      <c r="R351" s="128" t="e">
        <f>Table1[[#This Row],[Amount ex GST]]-Table1[[#This Row],[Amount1]]</f>
        <v>#N/A</v>
      </c>
    </row>
    <row r="352" spans="1:18" x14ac:dyDescent="0.2">
      <c r="A352" s="99"/>
      <c r="B352" s="93"/>
      <c r="C352" s="94"/>
      <c r="D352" s="95"/>
      <c r="E352" s="100" t="e">
        <f>LOOKUP(D352,Accounts!A:A,Accounts!B:B)</f>
        <v>#N/A</v>
      </c>
      <c r="F352" s="100" t="e">
        <f>LOOKUP(Table1[[#This Row],[Account '#]],Accounts!A:A,Accounts!D:D)</f>
        <v>#N/A</v>
      </c>
      <c r="G352" s="144"/>
      <c r="H352" s="144" t="e">
        <f>IF(Table1[[#This Row],[GST?]],Table1[[#This Row],[Amount inc GST]]-(Table1[[#This Row],[Amount inc GST]]/1.15),0)</f>
        <v>#N/A</v>
      </c>
      <c r="I352" s="144" t="e">
        <f>Table1[[#This Row],[Amount inc GST]]-Table1[[#This Row],[GST]]</f>
        <v>#N/A</v>
      </c>
      <c r="J352" s="97"/>
      <c r="K352" s="153">
        <f>IF(J352="c",K351+Table1[[#This Row],[Amount inc GST]],K351)</f>
        <v>0</v>
      </c>
      <c r="L352" s="153">
        <f>IF(J352="p1",L351+Table1[Amount inc GST],L351)</f>
        <v>0</v>
      </c>
      <c r="M352" s="153">
        <f>IF(J352="p2",M351+Table1[Amount inc GST],M351)</f>
        <v>0</v>
      </c>
      <c r="N352" s="152">
        <f>IF(J352="s",N351+Table1[[#This Row],[Amount inc GST]],N351)</f>
        <v>0</v>
      </c>
      <c r="O352" s="129"/>
      <c r="P352" s="128" t="e">
        <f>Table1[[#This Row],[Amount ex GST]]</f>
        <v>#N/A</v>
      </c>
      <c r="Q352" s="129"/>
      <c r="R352" s="128" t="e">
        <f>Table1[[#This Row],[Amount ex GST]]-Table1[[#This Row],[Amount1]]</f>
        <v>#N/A</v>
      </c>
    </row>
    <row r="353" spans="1:18" x14ac:dyDescent="0.2">
      <c r="A353" s="99"/>
      <c r="B353" s="113"/>
      <c r="C353" s="103"/>
      <c r="D353" s="104"/>
      <c r="E353" s="101" t="e">
        <f>LOOKUP(D353,Accounts!A:A,Accounts!B:B)</f>
        <v>#N/A</v>
      </c>
      <c r="F353" s="101" t="e">
        <f>LOOKUP(Table1[[#This Row],[Account '#]],Accounts!A:A,Accounts!D:D)</f>
        <v>#N/A</v>
      </c>
      <c r="G353" s="145"/>
      <c r="H353" s="144" t="e">
        <f>IF(Table1[[#This Row],[GST?]],Table1[[#This Row],[Amount inc GST]]-(Table1[[#This Row],[Amount inc GST]]/1.15),0)</f>
        <v>#N/A</v>
      </c>
      <c r="I353" s="145" t="e">
        <f>Table1[[#This Row],[Amount inc GST]]-Table1[[#This Row],[GST]]</f>
        <v>#N/A</v>
      </c>
      <c r="J353" s="97"/>
      <c r="K353" s="154">
        <f>IF(J353="c",K352+Table1[[#This Row],[Amount inc GST]],K352)</f>
        <v>0</v>
      </c>
      <c r="L353" s="154">
        <f>IF(J353="p1",L352+Table1[Amount inc GST],L352)</f>
        <v>0</v>
      </c>
      <c r="M353" s="154">
        <f>IF(J353="p2",M352+Table1[Amount inc GST],M352)</f>
        <v>0</v>
      </c>
      <c r="N353" s="152">
        <f>IF(J353="s",N352+Table1[[#This Row],[Amount inc GST]],N352)</f>
        <v>0</v>
      </c>
      <c r="O353" s="129"/>
      <c r="P353" s="128" t="e">
        <f>Table1[[#This Row],[Amount ex GST]]</f>
        <v>#N/A</v>
      </c>
      <c r="Q353" s="129"/>
      <c r="R353" s="128" t="e">
        <f>Table1[[#This Row],[Amount ex GST]]-Table1[[#This Row],[Amount1]]</f>
        <v>#N/A</v>
      </c>
    </row>
    <row r="354" spans="1:18" x14ac:dyDescent="0.2">
      <c r="A354" s="99"/>
      <c r="B354" s="113"/>
      <c r="C354" s="103"/>
      <c r="D354" s="104"/>
      <c r="E354" s="101" t="e">
        <f>LOOKUP(D354,Accounts!A:A,Accounts!B:B)</f>
        <v>#N/A</v>
      </c>
      <c r="F354" s="101" t="e">
        <f>LOOKUP(Table1[[#This Row],[Account '#]],Accounts!A:A,Accounts!D:D)</f>
        <v>#N/A</v>
      </c>
      <c r="G354" s="145"/>
      <c r="H354" s="144" t="e">
        <f>IF(Table1[[#This Row],[GST?]],Table1[[#This Row],[Amount inc GST]]-(Table1[[#This Row],[Amount inc GST]]/1.15),0)</f>
        <v>#N/A</v>
      </c>
      <c r="I354" s="145" t="e">
        <f>Table1[[#This Row],[Amount inc GST]]-Table1[[#This Row],[GST]]</f>
        <v>#N/A</v>
      </c>
      <c r="J354" s="97"/>
      <c r="K354" s="154">
        <f>IF(J354="c",K353+Table1[[#This Row],[Amount inc GST]],K353)</f>
        <v>0</v>
      </c>
      <c r="L354" s="154">
        <f>IF(J354="p1",L353+Table1[Amount inc GST],L353)</f>
        <v>0</v>
      </c>
      <c r="M354" s="154">
        <f>IF(J354="p2",M353+Table1[Amount inc GST],M353)</f>
        <v>0</v>
      </c>
      <c r="N354" s="152">
        <f>IF(J354="s",N353+Table1[[#This Row],[Amount inc GST]],N353)</f>
        <v>0</v>
      </c>
      <c r="O354" s="129"/>
      <c r="P354" s="128" t="e">
        <f>Table1[[#This Row],[Amount ex GST]]</f>
        <v>#N/A</v>
      </c>
      <c r="Q354" s="129"/>
      <c r="R354" s="128" t="e">
        <f>Table1[[#This Row],[Amount ex GST]]-Table1[[#This Row],[Amount1]]</f>
        <v>#N/A</v>
      </c>
    </row>
    <row r="355" spans="1:18" x14ac:dyDescent="0.2">
      <c r="A355" s="99"/>
      <c r="B355" s="113"/>
      <c r="C355" s="103"/>
      <c r="D355" s="104"/>
      <c r="E355" s="101" t="e">
        <f>LOOKUP(D355,Accounts!A:A,Accounts!B:B)</f>
        <v>#N/A</v>
      </c>
      <c r="F355" s="101" t="e">
        <f>LOOKUP(Table1[[#This Row],[Account '#]],Accounts!A:A,Accounts!D:D)</f>
        <v>#N/A</v>
      </c>
      <c r="G355" s="145"/>
      <c r="H355" s="144" t="e">
        <f>IF(Table1[[#This Row],[GST?]],Table1[[#This Row],[Amount inc GST]]-(Table1[[#This Row],[Amount inc GST]]/1.15),0)</f>
        <v>#N/A</v>
      </c>
      <c r="I355" s="145" t="e">
        <f>Table1[[#This Row],[Amount inc GST]]-Table1[[#This Row],[GST]]</f>
        <v>#N/A</v>
      </c>
      <c r="J355" s="97"/>
      <c r="K355" s="154">
        <f>IF(J355="c",K354+Table1[[#This Row],[Amount inc GST]],K354)</f>
        <v>0</v>
      </c>
      <c r="L355" s="154">
        <f>IF(J355="p1",L354+Table1[Amount inc GST],L354)</f>
        <v>0</v>
      </c>
      <c r="M355" s="154">
        <f>IF(J355="p2",M354+Table1[Amount inc GST],M354)</f>
        <v>0</v>
      </c>
      <c r="N355" s="152">
        <f>IF(J355="s",N354+Table1[[#This Row],[Amount inc GST]],N354)</f>
        <v>0</v>
      </c>
      <c r="O355" s="129"/>
      <c r="P355" s="128" t="e">
        <f>Table1[[#This Row],[Amount ex GST]]</f>
        <v>#N/A</v>
      </c>
      <c r="Q355" s="129"/>
      <c r="R355" s="128" t="e">
        <f>Table1[[#This Row],[Amount ex GST]]-Table1[[#This Row],[Amount1]]</f>
        <v>#N/A</v>
      </c>
    </row>
    <row r="356" spans="1:18" x14ac:dyDescent="0.2">
      <c r="A356" s="99"/>
      <c r="B356" s="113"/>
      <c r="C356" s="103"/>
      <c r="D356" s="104"/>
      <c r="E356" s="101" t="e">
        <f>LOOKUP(D356,Accounts!A:A,Accounts!B:B)</f>
        <v>#N/A</v>
      </c>
      <c r="F356" s="101" t="e">
        <f>LOOKUP(Table1[[#This Row],[Account '#]],Accounts!A:A,Accounts!D:D)</f>
        <v>#N/A</v>
      </c>
      <c r="G356" s="145"/>
      <c r="H356" s="144" t="e">
        <f>IF(Table1[[#This Row],[GST?]],Table1[[#This Row],[Amount inc GST]]-(Table1[[#This Row],[Amount inc GST]]/1.15),0)</f>
        <v>#N/A</v>
      </c>
      <c r="I356" s="145" t="e">
        <f>Table1[[#This Row],[Amount inc GST]]-Table1[[#This Row],[GST]]</f>
        <v>#N/A</v>
      </c>
      <c r="J356" s="97"/>
      <c r="K356" s="154">
        <f>IF(J356="c",K355+Table1[[#This Row],[Amount inc GST]],K355)</f>
        <v>0</v>
      </c>
      <c r="L356" s="154">
        <f>IF(J356="p1",L355+Table1[Amount inc GST],L355)</f>
        <v>0</v>
      </c>
      <c r="M356" s="154">
        <f>IF(J356="p2",M355+Table1[Amount inc GST],M355)</f>
        <v>0</v>
      </c>
      <c r="N356" s="152">
        <f>IF(J356="s",N355+Table1[[#This Row],[Amount inc GST]],N355)</f>
        <v>0</v>
      </c>
      <c r="O356" s="129"/>
      <c r="P356" s="128" t="e">
        <f>Table1[[#This Row],[Amount ex GST]]</f>
        <v>#N/A</v>
      </c>
      <c r="Q356" s="129"/>
      <c r="R356" s="128" t="e">
        <f>Table1[[#This Row],[Amount ex GST]]-Table1[[#This Row],[Amount1]]</f>
        <v>#N/A</v>
      </c>
    </row>
    <row r="357" spans="1:18" x14ac:dyDescent="0.2">
      <c r="A357" s="99"/>
      <c r="B357" s="113"/>
      <c r="C357" s="103"/>
      <c r="D357" s="104"/>
      <c r="E357" s="101" t="e">
        <f>LOOKUP(D357,Accounts!A:A,Accounts!B:B)</f>
        <v>#N/A</v>
      </c>
      <c r="F357" s="101" t="e">
        <f>LOOKUP(Table1[[#This Row],[Account '#]],Accounts!A:A,Accounts!D:D)</f>
        <v>#N/A</v>
      </c>
      <c r="G357" s="145"/>
      <c r="H357" s="144" t="e">
        <f>IF(Table1[[#This Row],[GST?]],Table1[[#This Row],[Amount inc GST]]-(Table1[[#This Row],[Amount inc GST]]/1.15),0)</f>
        <v>#N/A</v>
      </c>
      <c r="I357" s="145" t="e">
        <f>Table1[[#This Row],[Amount inc GST]]-Table1[[#This Row],[GST]]</f>
        <v>#N/A</v>
      </c>
      <c r="J357" s="97"/>
      <c r="K357" s="154">
        <f>IF(J357="c",K356+Table1[[#This Row],[Amount inc GST]],K356)</f>
        <v>0</v>
      </c>
      <c r="L357" s="154">
        <f>IF(J357="p1",L356+Table1[Amount inc GST],L356)</f>
        <v>0</v>
      </c>
      <c r="M357" s="154">
        <f>IF(J357="p2",M356+Table1[Amount inc GST],M356)</f>
        <v>0</v>
      </c>
      <c r="N357" s="152">
        <f>IF(J357="s",N356+Table1[[#This Row],[Amount inc GST]],N356)</f>
        <v>0</v>
      </c>
      <c r="O357" s="129"/>
      <c r="P357" s="128" t="e">
        <f>Table1[[#This Row],[Amount ex GST]]</f>
        <v>#N/A</v>
      </c>
      <c r="Q357" s="129"/>
      <c r="R357" s="128" t="e">
        <f>Table1[[#This Row],[Amount ex GST]]-Table1[[#This Row],[Amount1]]</f>
        <v>#N/A</v>
      </c>
    </row>
    <row r="358" spans="1:18" x14ac:dyDescent="0.2">
      <c r="A358" s="99"/>
      <c r="B358" s="93"/>
      <c r="C358" s="94"/>
      <c r="D358" s="95"/>
      <c r="E358" s="100" t="e">
        <f>LOOKUP(D358,Accounts!A:A,Accounts!B:B)</f>
        <v>#N/A</v>
      </c>
      <c r="F358" s="100" t="e">
        <f>LOOKUP(Table1[[#This Row],[Account '#]],Accounts!A:A,Accounts!D:D)</f>
        <v>#N/A</v>
      </c>
      <c r="G358" s="144"/>
      <c r="H358" s="144" t="e">
        <f>IF(Table1[[#This Row],[GST?]],Table1[[#This Row],[Amount inc GST]]-(Table1[[#This Row],[Amount inc GST]]/1.15),0)</f>
        <v>#N/A</v>
      </c>
      <c r="I358" s="144" t="e">
        <f>Table1[[#This Row],[Amount inc GST]]-Table1[[#This Row],[GST]]</f>
        <v>#N/A</v>
      </c>
      <c r="J358" s="97"/>
      <c r="K358" s="153">
        <f>IF(J358="c",K357+Table1[[#This Row],[Amount inc GST]],K357)</f>
        <v>0</v>
      </c>
      <c r="L358" s="153">
        <f>IF(J358="p1",L357+Table1[Amount inc GST],L357)</f>
        <v>0</v>
      </c>
      <c r="M358" s="153">
        <f>IF(J358="p2",M357+Table1[Amount inc GST],M357)</f>
        <v>0</v>
      </c>
      <c r="N358" s="152">
        <f>IF(J358="s",N357+Table1[[#This Row],[Amount inc GST]],N357)</f>
        <v>0</v>
      </c>
      <c r="O358" s="129"/>
      <c r="P358" s="128" t="e">
        <f>Table1[[#This Row],[Amount ex GST]]</f>
        <v>#N/A</v>
      </c>
      <c r="Q358" s="129"/>
      <c r="R358" s="128" t="e">
        <f>Table1[[#This Row],[Amount ex GST]]-Table1[[#This Row],[Amount1]]</f>
        <v>#N/A</v>
      </c>
    </row>
    <row r="359" spans="1:18" x14ac:dyDescent="0.2">
      <c r="A359" s="99"/>
      <c r="B359" s="113"/>
      <c r="C359" s="103"/>
      <c r="D359" s="104"/>
      <c r="E359" s="101" t="e">
        <f>LOOKUP(D359,Accounts!A:A,Accounts!B:B)</f>
        <v>#N/A</v>
      </c>
      <c r="F359" s="101" t="e">
        <f>LOOKUP(Table1[[#This Row],[Account '#]],Accounts!A:A,Accounts!D:D)</f>
        <v>#N/A</v>
      </c>
      <c r="G359" s="145"/>
      <c r="H359" s="144" t="e">
        <f>IF(Table1[[#This Row],[GST?]],Table1[[#This Row],[Amount inc GST]]-(Table1[[#This Row],[Amount inc GST]]/1.15),0)</f>
        <v>#N/A</v>
      </c>
      <c r="I359" s="145" t="e">
        <f>Table1[[#This Row],[Amount inc GST]]-Table1[[#This Row],[GST]]</f>
        <v>#N/A</v>
      </c>
      <c r="J359" s="97"/>
      <c r="K359" s="154">
        <f>IF(J359="c",K358+Table1[[#This Row],[Amount inc GST]],K358)</f>
        <v>0</v>
      </c>
      <c r="L359" s="154">
        <f>IF(J359="p1",L358+Table1[Amount inc GST],L358)</f>
        <v>0</v>
      </c>
      <c r="M359" s="154">
        <f>IF(J359="p2",M358+Table1[Amount inc GST],M358)</f>
        <v>0</v>
      </c>
      <c r="N359" s="152">
        <f>IF(J359="s",N358+Table1[[#This Row],[Amount inc GST]],N358)</f>
        <v>0</v>
      </c>
      <c r="O359" s="129"/>
      <c r="P359" s="128" t="e">
        <f>Table1[[#This Row],[Amount ex GST]]</f>
        <v>#N/A</v>
      </c>
      <c r="Q359" s="129"/>
      <c r="R359" s="128" t="e">
        <f>Table1[[#This Row],[Amount ex GST]]-Table1[[#This Row],[Amount1]]</f>
        <v>#N/A</v>
      </c>
    </row>
    <row r="360" spans="1:18" x14ac:dyDescent="0.2">
      <c r="A360" s="99"/>
      <c r="B360" s="113"/>
      <c r="C360" s="103"/>
      <c r="D360" s="104"/>
      <c r="E360" s="101" t="e">
        <f>LOOKUP(D360,Accounts!A:A,Accounts!B:B)</f>
        <v>#N/A</v>
      </c>
      <c r="F360" s="101" t="e">
        <f>LOOKUP(Table1[[#This Row],[Account '#]],Accounts!A:A,Accounts!D:D)</f>
        <v>#N/A</v>
      </c>
      <c r="G360" s="145"/>
      <c r="H360" s="144" t="e">
        <f>IF(Table1[[#This Row],[GST?]],Table1[[#This Row],[Amount inc GST]]-(Table1[[#This Row],[Amount inc GST]]/1.15),0)</f>
        <v>#N/A</v>
      </c>
      <c r="I360" s="145" t="e">
        <f>Table1[[#This Row],[Amount inc GST]]-Table1[[#This Row],[GST]]</f>
        <v>#N/A</v>
      </c>
      <c r="J360" s="97"/>
      <c r="K360" s="154">
        <f>IF(J360="c",K359+Table1[[#This Row],[Amount inc GST]],K359)</f>
        <v>0</v>
      </c>
      <c r="L360" s="154">
        <f>IF(J360="p1",L359+Table1[Amount inc GST],L359)</f>
        <v>0</v>
      </c>
      <c r="M360" s="154">
        <f>IF(J360="p2",M359+Table1[Amount inc GST],M359)</f>
        <v>0</v>
      </c>
      <c r="N360" s="152">
        <f>IF(J360="s",N359+Table1[[#This Row],[Amount inc GST]],N359)</f>
        <v>0</v>
      </c>
      <c r="O360" s="129"/>
      <c r="P360" s="128" t="e">
        <f>Table1[[#This Row],[Amount ex GST]]</f>
        <v>#N/A</v>
      </c>
      <c r="Q360" s="129"/>
      <c r="R360" s="128" t="e">
        <f>Table1[[#This Row],[Amount ex GST]]-Table1[[#This Row],[Amount1]]</f>
        <v>#N/A</v>
      </c>
    </row>
    <row r="361" spans="1:18" x14ac:dyDescent="0.2">
      <c r="A361" s="99"/>
      <c r="B361" s="113"/>
      <c r="C361" s="103"/>
      <c r="D361" s="104"/>
      <c r="E361" s="101" t="e">
        <f>LOOKUP(D361,Accounts!A:A,Accounts!B:B)</f>
        <v>#N/A</v>
      </c>
      <c r="F361" s="101" t="e">
        <f>LOOKUP(Table1[[#This Row],[Account '#]],Accounts!A:A,Accounts!D:D)</f>
        <v>#N/A</v>
      </c>
      <c r="G361" s="145"/>
      <c r="H361" s="144" t="e">
        <f>IF(Table1[[#This Row],[GST?]],Table1[[#This Row],[Amount inc GST]]-(Table1[[#This Row],[Amount inc GST]]/1.15),0)</f>
        <v>#N/A</v>
      </c>
      <c r="I361" s="145" t="e">
        <f>Table1[[#This Row],[Amount inc GST]]-Table1[[#This Row],[GST]]</f>
        <v>#N/A</v>
      </c>
      <c r="J361" s="97"/>
      <c r="K361" s="154">
        <f>IF(J361="c",K360+Table1[[#This Row],[Amount inc GST]],K360)</f>
        <v>0</v>
      </c>
      <c r="L361" s="154">
        <f>IF(J361="p1",L360+Table1[Amount inc GST],L360)</f>
        <v>0</v>
      </c>
      <c r="M361" s="154">
        <f>IF(J361="p2",M360+Table1[Amount inc GST],M360)</f>
        <v>0</v>
      </c>
      <c r="N361" s="152">
        <f>IF(J361="s",N360+Table1[[#This Row],[Amount inc GST]],N360)</f>
        <v>0</v>
      </c>
      <c r="O361" s="129"/>
      <c r="P361" s="128" t="e">
        <f>Table1[[#This Row],[Amount ex GST]]</f>
        <v>#N/A</v>
      </c>
      <c r="Q361" s="129"/>
      <c r="R361" s="128" t="e">
        <f>Table1[[#This Row],[Amount ex GST]]-Table1[[#This Row],[Amount1]]</f>
        <v>#N/A</v>
      </c>
    </row>
    <row r="362" spans="1:18" x14ac:dyDescent="0.2">
      <c r="A362" s="99"/>
      <c r="B362" s="113"/>
      <c r="C362" s="103"/>
      <c r="D362" s="104"/>
      <c r="E362" s="101" t="e">
        <f>LOOKUP(D362,Accounts!A:A,Accounts!B:B)</f>
        <v>#N/A</v>
      </c>
      <c r="F362" s="101" t="e">
        <f>LOOKUP(Table1[[#This Row],[Account '#]],Accounts!A:A,Accounts!D:D)</f>
        <v>#N/A</v>
      </c>
      <c r="G362" s="145"/>
      <c r="H362" s="144" t="e">
        <f>IF(Table1[[#This Row],[GST?]],Table1[[#This Row],[Amount inc GST]]-(Table1[[#This Row],[Amount inc GST]]/1.15),0)</f>
        <v>#N/A</v>
      </c>
      <c r="I362" s="145" t="e">
        <f>Table1[[#This Row],[Amount inc GST]]-Table1[[#This Row],[GST]]</f>
        <v>#N/A</v>
      </c>
      <c r="J362" s="97"/>
      <c r="K362" s="154">
        <f>IF(J362="c",K361+Table1[[#This Row],[Amount inc GST]],K361)</f>
        <v>0</v>
      </c>
      <c r="L362" s="154">
        <f>IF(J362="p1",L361+Table1[Amount inc GST],L361)</f>
        <v>0</v>
      </c>
      <c r="M362" s="154">
        <f>IF(J362="p2",M361+Table1[Amount inc GST],M361)</f>
        <v>0</v>
      </c>
      <c r="N362" s="152">
        <f>IF(J362="s",N361+Table1[[#This Row],[Amount inc GST]],N361)</f>
        <v>0</v>
      </c>
      <c r="O362" s="129"/>
      <c r="P362" s="128" t="e">
        <f>Table1[[#This Row],[Amount ex GST]]</f>
        <v>#N/A</v>
      </c>
      <c r="Q362" s="129"/>
      <c r="R362" s="128" t="e">
        <f>Table1[[#This Row],[Amount ex GST]]-Table1[[#This Row],[Amount1]]</f>
        <v>#N/A</v>
      </c>
    </row>
    <row r="363" spans="1:18" x14ac:dyDescent="0.2">
      <c r="A363" s="99"/>
      <c r="B363" s="113"/>
      <c r="C363" s="103"/>
      <c r="D363" s="104"/>
      <c r="E363" s="101" t="e">
        <f>LOOKUP(D363,Accounts!A:A,Accounts!B:B)</f>
        <v>#N/A</v>
      </c>
      <c r="F363" s="101" t="e">
        <f>LOOKUP(Table1[[#This Row],[Account '#]],Accounts!A:A,Accounts!D:D)</f>
        <v>#N/A</v>
      </c>
      <c r="G363" s="145"/>
      <c r="H363" s="144" t="e">
        <f>IF(Table1[[#This Row],[GST?]],Table1[[#This Row],[Amount inc GST]]-(Table1[[#This Row],[Amount inc GST]]/1.15),0)</f>
        <v>#N/A</v>
      </c>
      <c r="I363" s="145" t="e">
        <f>Table1[[#This Row],[Amount inc GST]]-Table1[[#This Row],[GST]]</f>
        <v>#N/A</v>
      </c>
      <c r="J363" s="97"/>
      <c r="K363" s="154">
        <f>IF(J363="c",K362+Table1[[#This Row],[Amount inc GST]],K362)</f>
        <v>0</v>
      </c>
      <c r="L363" s="154">
        <f>IF(J363="p1",L362+Table1[Amount inc GST],L362)</f>
        <v>0</v>
      </c>
      <c r="M363" s="154">
        <f>IF(J363="p2",M362+Table1[Amount inc GST],M362)</f>
        <v>0</v>
      </c>
      <c r="N363" s="152">
        <f>IF(J363="s",N362+Table1[[#This Row],[Amount inc GST]],N362)</f>
        <v>0</v>
      </c>
      <c r="O363" s="129"/>
      <c r="P363" s="128" t="e">
        <f>Table1[[#This Row],[Amount ex GST]]</f>
        <v>#N/A</v>
      </c>
      <c r="Q363" s="129"/>
      <c r="R363" s="128" t="e">
        <f>Table1[[#This Row],[Amount ex GST]]-Table1[[#This Row],[Amount1]]</f>
        <v>#N/A</v>
      </c>
    </row>
    <row r="364" spans="1:18" x14ac:dyDescent="0.2">
      <c r="A364" s="99"/>
      <c r="B364" s="93"/>
      <c r="C364" s="94"/>
      <c r="D364" s="95"/>
      <c r="E364" s="100" t="e">
        <f>LOOKUP(D364,Accounts!A:A,Accounts!B:B)</f>
        <v>#N/A</v>
      </c>
      <c r="F364" s="100" t="e">
        <f>LOOKUP(Table1[[#This Row],[Account '#]],Accounts!A:A,Accounts!D:D)</f>
        <v>#N/A</v>
      </c>
      <c r="G364" s="144"/>
      <c r="H364" s="144" t="e">
        <f>IF(Table1[[#This Row],[GST?]],Table1[[#This Row],[Amount inc GST]]-(Table1[[#This Row],[Amount inc GST]]/1.15),0)</f>
        <v>#N/A</v>
      </c>
      <c r="I364" s="144" t="e">
        <f>Table1[[#This Row],[Amount inc GST]]-Table1[[#This Row],[GST]]</f>
        <v>#N/A</v>
      </c>
      <c r="J364" s="97"/>
      <c r="K364" s="153">
        <f>IF(J364="c",K363+Table1[[#This Row],[Amount inc GST]],K363)</f>
        <v>0</v>
      </c>
      <c r="L364" s="153">
        <f>IF(J364="p1",L363+Table1[Amount inc GST],L363)</f>
        <v>0</v>
      </c>
      <c r="M364" s="153">
        <f>IF(J364="p2",M363+Table1[Amount inc GST],M363)</f>
        <v>0</v>
      </c>
      <c r="N364" s="152">
        <f>IF(J364="s",N363+Table1[[#This Row],[Amount inc GST]],N363)</f>
        <v>0</v>
      </c>
      <c r="O364" s="129"/>
      <c r="P364" s="128" t="e">
        <f>Table1[[#This Row],[Amount ex GST]]</f>
        <v>#N/A</v>
      </c>
      <c r="Q364" s="129"/>
      <c r="R364" s="128" t="e">
        <f>Table1[[#This Row],[Amount ex GST]]-Table1[[#This Row],[Amount1]]</f>
        <v>#N/A</v>
      </c>
    </row>
    <row r="365" spans="1:18" x14ac:dyDescent="0.2">
      <c r="A365" s="99"/>
      <c r="B365" s="93"/>
      <c r="C365" s="94"/>
      <c r="D365" s="95"/>
      <c r="E365" s="100" t="e">
        <f>LOOKUP(D365,Accounts!A:A,Accounts!B:B)</f>
        <v>#N/A</v>
      </c>
      <c r="F365" s="100" t="e">
        <f>LOOKUP(Table1[[#This Row],[Account '#]],Accounts!A:A,Accounts!D:D)</f>
        <v>#N/A</v>
      </c>
      <c r="G365" s="144"/>
      <c r="H365" s="144" t="e">
        <f>IF(Table1[[#This Row],[GST?]],Table1[[#This Row],[Amount inc GST]]-(Table1[[#This Row],[Amount inc GST]]/1.15),0)</f>
        <v>#N/A</v>
      </c>
      <c r="I365" s="144" t="e">
        <f>Table1[[#This Row],[Amount inc GST]]-Table1[[#This Row],[GST]]</f>
        <v>#N/A</v>
      </c>
      <c r="J365" s="97"/>
      <c r="K365" s="153">
        <f>IF(J365="c",K364+Table1[[#This Row],[Amount inc GST]],K364)</f>
        <v>0</v>
      </c>
      <c r="L365" s="153">
        <f>IF(J365="p1",L364+Table1[Amount inc GST],L364)</f>
        <v>0</v>
      </c>
      <c r="M365" s="153">
        <f>IF(J365="p2",M364+Table1[Amount inc GST],M364)</f>
        <v>0</v>
      </c>
      <c r="N365" s="152">
        <f>IF(J365="s",N364+Table1[[#This Row],[Amount inc GST]],N364)</f>
        <v>0</v>
      </c>
      <c r="O365" s="129"/>
      <c r="P365" s="128" t="e">
        <f>Table1[[#This Row],[Amount ex GST]]</f>
        <v>#N/A</v>
      </c>
      <c r="Q365" s="129"/>
      <c r="R365" s="128" t="e">
        <f>Table1[[#This Row],[Amount ex GST]]-Table1[[#This Row],[Amount1]]</f>
        <v>#N/A</v>
      </c>
    </row>
    <row r="366" spans="1:18" x14ac:dyDescent="0.2">
      <c r="A366" s="99"/>
      <c r="B366" s="113"/>
      <c r="C366" s="103"/>
      <c r="D366" s="104"/>
      <c r="E366" s="101" t="e">
        <f>LOOKUP(D366,Accounts!A:A,Accounts!B:B)</f>
        <v>#N/A</v>
      </c>
      <c r="F366" s="101" t="e">
        <f>LOOKUP(Table1[[#This Row],[Account '#]],Accounts!A:A,Accounts!D:D)</f>
        <v>#N/A</v>
      </c>
      <c r="G366" s="145"/>
      <c r="H366" s="144" t="e">
        <f>IF(Table1[[#This Row],[GST?]],Table1[[#This Row],[Amount inc GST]]-(Table1[[#This Row],[Amount inc GST]]/1.15),0)</f>
        <v>#N/A</v>
      </c>
      <c r="I366" s="145" t="e">
        <f>Table1[[#This Row],[Amount inc GST]]-Table1[[#This Row],[GST]]</f>
        <v>#N/A</v>
      </c>
      <c r="J366" s="97"/>
      <c r="K366" s="154">
        <f>IF(J366="c",K365+Table1[[#This Row],[Amount inc GST]],K365)</f>
        <v>0</v>
      </c>
      <c r="L366" s="154">
        <f>IF(J366="p1",L365+Table1[Amount inc GST],L365)</f>
        <v>0</v>
      </c>
      <c r="M366" s="154">
        <f>IF(J366="p2",M365+Table1[Amount inc GST],M365)</f>
        <v>0</v>
      </c>
      <c r="N366" s="152">
        <f>IF(J366="s",N365+Table1[[#This Row],[Amount inc GST]],N365)</f>
        <v>0</v>
      </c>
      <c r="O366" s="129"/>
      <c r="P366" s="128" t="e">
        <f>Table1[[#This Row],[Amount ex GST]]</f>
        <v>#N/A</v>
      </c>
      <c r="Q366" s="129"/>
      <c r="R366" s="128" t="e">
        <f>Table1[[#This Row],[Amount ex GST]]-Table1[[#This Row],[Amount1]]</f>
        <v>#N/A</v>
      </c>
    </row>
    <row r="367" spans="1:18" x14ac:dyDescent="0.2">
      <c r="A367" s="99"/>
      <c r="B367" s="113"/>
      <c r="C367" s="103"/>
      <c r="D367" s="104"/>
      <c r="E367" s="101" t="e">
        <f>LOOKUP(D367,Accounts!A:A,Accounts!B:B)</f>
        <v>#N/A</v>
      </c>
      <c r="F367" s="101" t="e">
        <f>LOOKUP(Table1[[#This Row],[Account '#]],Accounts!A:A,Accounts!D:D)</f>
        <v>#N/A</v>
      </c>
      <c r="G367" s="145"/>
      <c r="H367" s="144" t="e">
        <f>IF(Table1[[#This Row],[GST?]],Table1[[#This Row],[Amount inc GST]]-(Table1[[#This Row],[Amount inc GST]]/1.15),0)</f>
        <v>#N/A</v>
      </c>
      <c r="I367" s="145" t="e">
        <f>Table1[[#This Row],[Amount inc GST]]-Table1[[#This Row],[GST]]</f>
        <v>#N/A</v>
      </c>
      <c r="J367" s="97"/>
      <c r="K367" s="154">
        <f>IF(J367="c",K366+Table1[[#This Row],[Amount inc GST]],K366)</f>
        <v>0</v>
      </c>
      <c r="L367" s="154">
        <f>IF(J367="p1",L366+Table1[Amount inc GST],L366)</f>
        <v>0</v>
      </c>
      <c r="M367" s="154">
        <f>IF(J367="p2",M366+Table1[Amount inc GST],M366)</f>
        <v>0</v>
      </c>
      <c r="N367" s="152">
        <f>IF(J367="s",N366+Table1[[#This Row],[Amount inc GST]],N366)</f>
        <v>0</v>
      </c>
      <c r="O367" s="129"/>
      <c r="P367" s="128" t="e">
        <f>Table1[[#This Row],[Amount ex GST]]</f>
        <v>#N/A</v>
      </c>
      <c r="Q367" s="129"/>
      <c r="R367" s="128" t="e">
        <f>Table1[[#This Row],[Amount ex GST]]-Table1[[#This Row],[Amount1]]</f>
        <v>#N/A</v>
      </c>
    </row>
    <row r="368" spans="1:18" x14ac:dyDescent="0.2">
      <c r="A368" s="99"/>
      <c r="B368" s="113"/>
      <c r="C368" s="103"/>
      <c r="D368" s="104"/>
      <c r="E368" s="101" t="e">
        <f>LOOKUP(D368,Accounts!A:A,Accounts!B:B)</f>
        <v>#N/A</v>
      </c>
      <c r="F368" s="101" t="e">
        <f>LOOKUP(Table1[[#This Row],[Account '#]],Accounts!A:A,Accounts!D:D)</f>
        <v>#N/A</v>
      </c>
      <c r="G368" s="145"/>
      <c r="H368" s="144" t="e">
        <f>IF(Table1[[#This Row],[GST?]],Table1[[#This Row],[Amount inc GST]]-(Table1[[#This Row],[Amount inc GST]]/1.15),0)</f>
        <v>#N/A</v>
      </c>
      <c r="I368" s="145" t="e">
        <f>Table1[[#This Row],[Amount inc GST]]-Table1[[#This Row],[GST]]</f>
        <v>#N/A</v>
      </c>
      <c r="J368" s="97"/>
      <c r="K368" s="154">
        <f>IF(J368="c",K367+Table1[[#This Row],[Amount inc GST]],K367)</f>
        <v>0</v>
      </c>
      <c r="L368" s="154">
        <f>IF(J368="p1",L367+Table1[Amount inc GST],L367)</f>
        <v>0</v>
      </c>
      <c r="M368" s="154">
        <f>IF(J368="p2",M367+Table1[Amount inc GST],M367)</f>
        <v>0</v>
      </c>
      <c r="N368" s="152">
        <f>IF(J368="s",N367+Table1[[#This Row],[Amount inc GST]],N367)</f>
        <v>0</v>
      </c>
      <c r="O368" s="129"/>
      <c r="P368" s="128" t="e">
        <f>Table1[[#This Row],[Amount ex GST]]</f>
        <v>#N/A</v>
      </c>
      <c r="Q368" s="129"/>
      <c r="R368" s="128" t="e">
        <f>Table1[[#This Row],[Amount ex GST]]-Table1[[#This Row],[Amount1]]</f>
        <v>#N/A</v>
      </c>
    </row>
    <row r="369" spans="1:18" x14ac:dyDescent="0.2">
      <c r="A369" s="99"/>
      <c r="B369" s="113"/>
      <c r="C369" s="103"/>
      <c r="D369" s="104"/>
      <c r="E369" s="101" t="e">
        <f>LOOKUP(D369,Accounts!A:A,Accounts!B:B)</f>
        <v>#N/A</v>
      </c>
      <c r="F369" s="101" t="e">
        <f>LOOKUP(Table1[[#This Row],[Account '#]],Accounts!A:A,Accounts!D:D)</f>
        <v>#N/A</v>
      </c>
      <c r="G369" s="145"/>
      <c r="H369" s="144" t="e">
        <f>IF(Table1[[#This Row],[GST?]],Table1[[#This Row],[Amount inc GST]]-(Table1[[#This Row],[Amount inc GST]]/1.15),0)</f>
        <v>#N/A</v>
      </c>
      <c r="I369" s="145" t="e">
        <f>Table1[[#This Row],[Amount inc GST]]-Table1[[#This Row],[GST]]</f>
        <v>#N/A</v>
      </c>
      <c r="J369" s="97"/>
      <c r="K369" s="154">
        <f>IF(J369="c",K368+Table1[[#This Row],[Amount inc GST]],K368)</f>
        <v>0</v>
      </c>
      <c r="L369" s="154">
        <f>IF(J369="p1",L368+Table1[Amount inc GST],L368)</f>
        <v>0</v>
      </c>
      <c r="M369" s="154">
        <f>IF(J369="p2",M368+Table1[Amount inc GST],M368)</f>
        <v>0</v>
      </c>
      <c r="N369" s="152">
        <f>IF(J369="s",N368+Table1[[#This Row],[Amount inc GST]],N368)</f>
        <v>0</v>
      </c>
      <c r="O369" s="129"/>
      <c r="P369" s="128" t="e">
        <f>Table1[[#This Row],[Amount ex GST]]</f>
        <v>#N/A</v>
      </c>
      <c r="Q369" s="129"/>
      <c r="R369" s="128" t="e">
        <f>Table1[[#This Row],[Amount ex GST]]-Table1[[#This Row],[Amount1]]</f>
        <v>#N/A</v>
      </c>
    </row>
    <row r="370" spans="1:18" x14ac:dyDescent="0.2">
      <c r="A370" s="99"/>
      <c r="B370" s="113"/>
      <c r="C370" s="103"/>
      <c r="D370" s="104"/>
      <c r="E370" s="101" t="e">
        <f>LOOKUP(D370,Accounts!A:A,Accounts!B:B)</f>
        <v>#N/A</v>
      </c>
      <c r="F370" s="101" t="e">
        <f>LOOKUP(Table1[[#This Row],[Account '#]],Accounts!A:A,Accounts!D:D)</f>
        <v>#N/A</v>
      </c>
      <c r="G370" s="145"/>
      <c r="H370" s="144" t="e">
        <f>IF(Table1[[#This Row],[GST?]],Table1[[#This Row],[Amount inc GST]]-(Table1[[#This Row],[Amount inc GST]]/1.15),0)</f>
        <v>#N/A</v>
      </c>
      <c r="I370" s="145" t="e">
        <f>Table1[[#This Row],[Amount inc GST]]-Table1[[#This Row],[GST]]</f>
        <v>#N/A</v>
      </c>
      <c r="J370" s="97"/>
      <c r="K370" s="154">
        <f>IF(J370="c",K369+Table1[[#This Row],[Amount inc GST]],K369)</f>
        <v>0</v>
      </c>
      <c r="L370" s="154">
        <f>IF(J370="p1",L369+Table1[Amount inc GST],L369)</f>
        <v>0</v>
      </c>
      <c r="M370" s="154">
        <f>IF(J370="p2",M369+Table1[Amount inc GST],M369)</f>
        <v>0</v>
      </c>
      <c r="N370" s="152">
        <f>IF(J370="s",N369+Table1[[#This Row],[Amount inc GST]],N369)</f>
        <v>0</v>
      </c>
      <c r="O370" s="129"/>
      <c r="P370" s="128" t="e">
        <f>Table1[[#This Row],[Amount ex GST]]</f>
        <v>#N/A</v>
      </c>
      <c r="Q370" s="129"/>
      <c r="R370" s="128" t="e">
        <f>Table1[[#This Row],[Amount ex GST]]-Table1[[#This Row],[Amount1]]</f>
        <v>#N/A</v>
      </c>
    </row>
    <row r="371" spans="1:18" x14ac:dyDescent="0.2">
      <c r="A371" s="99"/>
      <c r="B371" s="113"/>
      <c r="C371" s="103"/>
      <c r="D371" s="104"/>
      <c r="E371" s="101" t="e">
        <f>LOOKUP(D371,Accounts!A:A,Accounts!B:B)</f>
        <v>#N/A</v>
      </c>
      <c r="F371" s="101" t="e">
        <f>LOOKUP(Table1[[#This Row],[Account '#]],Accounts!A:A,Accounts!D:D)</f>
        <v>#N/A</v>
      </c>
      <c r="G371" s="145"/>
      <c r="H371" s="144" t="e">
        <f>IF(Table1[[#This Row],[GST?]],Table1[[#This Row],[Amount inc GST]]-(Table1[[#This Row],[Amount inc GST]]/1.15),0)</f>
        <v>#N/A</v>
      </c>
      <c r="I371" s="145" t="e">
        <f>Table1[[#This Row],[Amount inc GST]]-Table1[[#This Row],[GST]]</f>
        <v>#N/A</v>
      </c>
      <c r="J371" s="97"/>
      <c r="K371" s="154">
        <f>IF(J371="c",K370+Table1[[#This Row],[Amount inc GST]],K370)</f>
        <v>0</v>
      </c>
      <c r="L371" s="154">
        <f>IF(J371="p1",L370+Table1[Amount inc GST],L370)</f>
        <v>0</v>
      </c>
      <c r="M371" s="154">
        <f>IF(J371="p2",M370+Table1[Amount inc GST],M370)</f>
        <v>0</v>
      </c>
      <c r="N371" s="152">
        <f>IF(J371="s",N370+Table1[[#This Row],[Amount inc GST]],N370)</f>
        <v>0</v>
      </c>
      <c r="O371" s="129"/>
      <c r="P371" s="128" t="e">
        <f>Table1[[#This Row],[Amount ex GST]]</f>
        <v>#N/A</v>
      </c>
      <c r="Q371" s="129"/>
      <c r="R371" s="128" t="e">
        <f>Table1[[#This Row],[Amount ex GST]]-Table1[[#This Row],[Amount1]]</f>
        <v>#N/A</v>
      </c>
    </row>
    <row r="372" spans="1:18" x14ac:dyDescent="0.2">
      <c r="A372" s="99"/>
      <c r="B372" s="113"/>
      <c r="C372" s="103"/>
      <c r="D372" s="104"/>
      <c r="E372" s="101" t="e">
        <f>LOOKUP(D372,Accounts!A:A,Accounts!B:B)</f>
        <v>#N/A</v>
      </c>
      <c r="F372" s="101" t="e">
        <f>LOOKUP(Table1[[#This Row],[Account '#]],Accounts!A:A,Accounts!D:D)</f>
        <v>#N/A</v>
      </c>
      <c r="G372" s="145"/>
      <c r="H372" s="144" t="e">
        <f>IF(Table1[[#This Row],[GST?]],Table1[[#This Row],[Amount inc GST]]-(Table1[[#This Row],[Amount inc GST]]/1.15),0)</f>
        <v>#N/A</v>
      </c>
      <c r="I372" s="145" t="e">
        <f>Table1[[#This Row],[Amount inc GST]]-Table1[[#This Row],[GST]]</f>
        <v>#N/A</v>
      </c>
      <c r="J372" s="97"/>
      <c r="K372" s="154">
        <f>IF(J372="c",K371+Table1[[#This Row],[Amount inc GST]],K371)</f>
        <v>0</v>
      </c>
      <c r="L372" s="154">
        <f>IF(J372="p1",L371+Table1[Amount inc GST],L371)</f>
        <v>0</v>
      </c>
      <c r="M372" s="154">
        <f>IF(J372="p2",M371+Table1[Amount inc GST],M371)</f>
        <v>0</v>
      </c>
      <c r="N372" s="152">
        <f>IF(J372="s",N371+Table1[[#This Row],[Amount inc GST]],N371)</f>
        <v>0</v>
      </c>
      <c r="O372" s="129"/>
      <c r="P372" s="128" t="e">
        <f>Table1[[#This Row],[Amount ex GST]]</f>
        <v>#N/A</v>
      </c>
      <c r="Q372" s="129"/>
      <c r="R372" s="128" t="e">
        <f>Table1[[#This Row],[Amount ex GST]]-Table1[[#This Row],[Amount1]]</f>
        <v>#N/A</v>
      </c>
    </row>
    <row r="373" spans="1:18" x14ac:dyDescent="0.2">
      <c r="A373" s="99"/>
      <c r="B373" s="113"/>
      <c r="C373" s="103"/>
      <c r="D373" s="104"/>
      <c r="E373" s="101" t="e">
        <f>LOOKUP(D373,Accounts!A:A,Accounts!B:B)</f>
        <v>#N/A</v>
      </c>
      <c r="F373" s="101" t="e">
        <f>LOOKUP(Table1[[#This Row],[Account '#]],Accounts!A:A,Accounts!D:D)</f>
        <v>#N/A</v>
      </c>
      <c r="G373" s="145"/>
      <c r="H373" s="144" t="e">
        <f>IF(Table1[[#This Row],[GST?]],Table1[[#This Row],[Amount inc GST]]-(Table1[[#This Row],[Amount inc GST]]/1.15),0)</f>
        <v>#N/A</v>
      </c>
      <c r="I373" s="145" t="e">
        <f>Table1[[#This Row],[Amount inc GST]]-Table1[[#This Row],[GST]]</f>
        <v>#N/A</v>
      </c>
      <c r="J373" s="97"/>
      <c r="K373" s="154">
        <f>IF(J373="c",K372+Table1[[#This Row],[Amount inc GST]],K372)</f>
        <v>0</v>
      </c>
      <c r="L373" s="154">
        <f>IF(J373="p1",L372+Table1[Amount inc GST],L372)</f>
        <v>0</v>
      </c>
      <c r="M373" s="154">
        <f>IF(J373="p2",M372+Table1[Amount inc GST],M372)</f>
        <v>0</v>
      </c>
      <c r="N373" s="152">
        <f>IF(J373="s",N372+Table1[[#This Row],[Amount inc GST]],N372)</f>
        <v>0</v>
      </c>
      <c r="O373" s="129"/>
      <c r="P373" s="128" t="e">
        <f>Table1[[#This Row],[Amount ex GST]]</f>
        <v>#N/A</v>
      </c>
      <c r="Q373" s="129"/>
      <c r="R373" s="128" t="e">
        <f>Table1[[#This Row],[Amount ex GST]]-Table1[[#This Row],[Amount1]]</f>
        <v>#N/A</v>
      </c>
    </row>
    <row r="374" spans="1:18" x14ac:dyDescent="0.2">
      <c r="A374" s="99"/>
      <c r="B374" s="113"/>
      <c r="C374" s="103"/>
      <c r="D374" s="104"/>
      <c r="E374" s="101" t="e">
        <f>LOOKUP(D374,Accounts!A:A,Accounts!B:B)</f>
        <v>#N/A</v>
      </c>
      <c r="F374" s="101" t="e">
        <f>LOOKUP(Table1[[#This Row],[Account '#]],Accounts!A:A,Accounts!D:D)</f>
        <v>#N/A</v>
      </c>
      <c r="G374" s="145"/>
      <c r="H374" s="144" t="e">
        <f>IF(Table1[[#This Row],[GST?]],Table1[[#This Row],[Amount inc GST]]-(Table1[[#This Row],[Amount inc GST]]/1.15),0)</f>
        <v>#N/A</v>
      </c>
      <c r="I374" s="145" t="e">
        <f>Table1[[#This Row],[Amount inc GST]]-Table1[[#This Row],[GST]]</f>
        <v>#N/A</v>
      </c>
      <c r="J374" s="97"/>
      <c r="K374" s="154">
        <f>IF(J374="c",K373+Table1[[#This Row],[Amount inc GST]],K373)</f>
        <v>0</v>
      </c>
      <c r="L374" s="154">
        <f>IF(J374="p1",L373+Table1[Amount inc GST],L373)</f>
        <v>0</v>
      </c>
      <c r="M374" s="154">
        <f>IF(J374="p2",M373+Table1[Amount inc GST],M373)</f>
        <v>0</v>
      </c>
      <c r="N374" s="152">
        <f>IF(J374="s",N373+Table1[[#This Row],[Amount inc GST]],N373)</f>
        <v>0</v>
      </c>
      <c r="O374" s="129"/>
      <c r="P374" s="128" t="e">
        <f>Table1[[#This Row],[Amount ex GST]]</f>
        <v>#N/A</v>
      </c>
      <c r="Q374" s="129"/>
      <c r="R374" s="128" t="e">
        <f>Table1[[#This Row],[Amount ex GST]]-Table1[[#This Row],[Amount1]]</f>
        <v>#N/A</v>
      </c>
    </row>
    <row r="375" spans="1:18" x14ac:dyDescent="0.2">
      <c r="A375" s="99"/>
      <c r="B375" s="113"/>
      <c r="C375" s="103"/>
      <c r="D375" s="104"/>
      <c r="E375" s="101" t="e">
        <f>LOOKUP(D375,Accounts!A:A,Accounts!B:B)</f>
        <v>#N/A</v>
      </c>
      <c r="F375" s="101" t="e">
        <f>LOOKUP(Table1[[#This Row],[Account '#]],Accounts!A:A,Accounts!D:D)</f>
        <v>#N/A</v>
      </c>
      <c r="G375" s="145"/>
      <c r="H375" s="144" t="e">
        <f>IF(Table1[[#This Row],[GST?]],Table1[[#This Row],[Amount inc GST]]-(Table1[[#This Row],[Amount inc GST]]/1.15),0)</f>
        <v>#N/A</v>
      </c>
      <c r="I375" s="145" t="e">
        <f>Table1[[#This Row],[Amount inc GST]]-Table1[[#This Row],[GST]]</f>
        <v>#N/A</v>
      </c>
      <c r="J375" s="97"/>
      <c r="K375" s="154">
        <f>IF(J375="c",K374+Table1[[#This Row],[Amount inc GST]],K374)</f>
        <v>0</v>
      </c>
      <c r="L375" s="154">
        <f>IF(J375="p1",L374+Table1[Amount inc GST],L374)</f>
        <v>0</v>
      </c>
      <c r="M375" s="154">
        <f>IF(J375="p2",M374+Table1[Amount inc GST],M374)</f>
        <v>0</v>
      </c>
      <c r="N375" s="152">
        <f>IF(J375="s",N374+Table1[[#This Row],[Amount inc GST]],N374)</f>
        <v>0</v>
      </c>
      <c r="O375" s="129"/>
      <c r="P375" s="128" t="e">
        <f>Table1[[#This Row],[Amount ex GST]]</f>
        <v>#N/A</v>
      </c>
      <c r="Q375" s="129"/>
      <c r="R375" s="128" t="e">
        <f>Table1[[#This Row],[Amount ex GST]]-Table1[[#This Row],[Amount1]]</f>
        <v>#N/A</v>
      </c>
    </row>
    <row r="376" spans="1:18" x14ac:dyDescent="0.2">
      <c r="A376" s="99"/>
      <c r="B376" s="113"/>
      <c r="C376" s="103"/>
      <c r="D376" s="104"/>
      <c r="E376" s="101" t="e">
        <f>LOOKUP(D376,Accounts!A:A,Accounts!B:B)</f>
        <v>#N/A</v>
      </c>
      <c r="F376" s="101" t="e">
        <f>LOOKUP(Table1[[#This Row],[Account '#]],Accounts!A:A,Accounts!D:D)</f>
        <v>#N/A</v>
      </c>
      <c r="G376" s="145"/>
      <c r="H376" s="144" t="e">
        <f>IF(Table1[[#This Row],[GST?]],Table1[[#This Row],[Amount inc GST]]-(Table1[[#This Row],[Amount inc GST]]/1.15),0)</f>
        <v>#N/A</v>
      </c>
      <c r="I376" s="145" t="e">
        <f>Table1[[#This Row],[Amount inc GST]]-Table1[[#This Row],[GST]]</f>
        <v>#N/A</v>
      </c>
      <c r="J376" s="97"/>
      <c r="K376" s="154">
        <f>IF(J376="c",K375+Table1[[#This Row],[Amount inc GST]],K375)</f>
        <v>0</v>
      </c>
      <c r="L376" s="154">
        <f>IF(J376="p1",L375+Table1[Amount inc GST],L375)</f>
        <v>0</v>
      </c>
      <c r="M376" s="154">
        <f>IF(J376="p2",M375+Table1[Amount inc GST],M375)</f>
        <v>0</v>
      </c>
      <c r="N376" s="152">
        <f>IF(J376="s",N375+Table1[[#This Row],[Amount inc GST]],N375)</f>
        <v>0</v>
      </c>
      <c r="O376" s="129"/>
      <c r="P376" s="128" t="e">
        <f>Table1[[#This Row],[Amount ex GST]]</f>
        <v>#N/A</v>
      </c>
      <c r="Q376" s="129"/>
      <c r="R376" s="128" t="e">
        <f>Table1[[#This Row],[Amount ex GST]]-Table1[[#This Row],[Amount1]]</f>
        <v>#N/A</v>
      </c>
    </row>
    <row r="377" spans="1:18" x14ac:dyDescent="0.2">
      <c r="A377" s="99"/>
      <c r="B377" s="113"/>
      <c r="C377" s="103"/>
      <c r="D377" s="104"/>
      <c r="E377" s="101" t="e">
        <f>LOOKUP(D377,Accounts!A:A,Accounts!B:B)</f>
        <v>#N/A</v>
      </c>
      <c r="F377" s="101" t="e">
        <f>LOOKUP(Table1[[#This Row],[Account '#]],Accounts!A:A,Accounts!D:D)</f>
        <v>#N/A</v>
      </c>
      <c r="G377" s="145"/>
      <c r="H377" s="144" t="e">
        <f>IF(Table1[[#This Row],[GST?]],Table1[[#This Row],[Amount inc GST]]-(Table1[[#This Row],[Amount inc GST]]/1.15),0)</f>
        <v>#N/A</v>
      </c>
      <c r="I377" s="145" t="e">
        <f>Table1[[#This Row],[Amount inc GST]]-Table1[[#This Row],[GST]]</f>
        <v>#N/A</v>
      </c>
      <c r="J377" s="97"/>
      <c r="K377" s="154">
        <f>IF(J377="c",K376+Table1[[#This Row],[Amount inc GST]],K376)</f>
        <v>0</v>
      </c>
      <c r="L377" s="154">
        <f>IF(J377="p1",L376+Table1[Amount inc GST],L376)</f>
        <v>0</v>
      </c>
      <c r="M377" s="154">
        <f>IF(J377="p2",M376+Table1[Amount inc GST],M376)</f>
        <v>0</v>
      </c>
      <c r="N377" s="152">
        <f>IF(J377="s",N376+Table1[[#This Row],[Amount inc GST]],N376)</f>
        <v>0</v>
      </c>
      <c r="O377" s="129"/>
      <c r="P377" s="128" t="e">
        <f>Table1[[#This Row],[Amount ex GST]]</f>
        <v>#N/A</v>
      </c>
      <c r="Q377" s="129"/>
      <c r="R377" s="128" t="e">
        <f>Table1[[#This Row],[Amount ex GST]]-Table1[[#This Row],[Amount1]]</f>
        <v>#N/A</v>
      </c>
    </row>
    <row r="378" spans="1:18" x14ac:dyDescent="0.2">
      <c r="A378" s="99"/>
      <c r="B378" s="93"/>
      <c r="C378" s="94"/>
      <c r="D378" s="95"/>
      <c r="E378" s="100" t="e">
        <f>LOOKUP(D378,Accounts!A:A,Accounts!B:B)</f>
        <v>#N/A</v>
      </c>
      <c r="F378" s="100" t="e">
        <f>LOOKUP(Table1[[#This Row],[Account '#]],Accounts!A:A,Accounts!D:D)</f>
        <v>#N/A</v>
      </c>
      <c r="G378" s="144"/>
      <c r="H378" s="144" t="e">
        <f>IF(Table1[[#This Row],[GST?]],Table1[[#This Row],[Amount inc GST]]-(Table1[[#This Row],[Amount inc GST]]/1.15),0)</f>
        <v>#N/A</v>
      </c>
      <c r="I378" s="144" t="e">
        <f>Table1[[#This Row],[Amount inc GST]]-Table1[[#This Row],[GST]]</f>
        <v>#N/A</v>
      </c>
      <c r="J378" s="97"/>
      <c r="K378" s="153">
        <f>IF(J378="c",K377+Table1[[#This Row],[Amount inc GST]],K377)</f>
        <v>0</v>
      </c>
      <c r="L378" s="153">
        <f>IF(J378="p1",L377+Table1[Amount inc GST],L377)</f>
        <v>0</v>
      </c>
      <c r="M378" s="153">
        <f>IF(J378="p2",M377+Table1[Amount inc GST],M377)</f>
        <v>0</v>
      </c>
      <c r="N378" s="152">
        <f>IF(J378="s",N377+Table1[[#This Row],[Amount inc GST]],N377)</f>
        <v>0</v>
      </c>
      <c r="O378" s="129"/>
      <c r="P378" s="128" t="e">
        <f>Table1[[#This Row],[Amount ex GST]]</f>
        <v>#N/A</v>
      </c>
      <c r="Q378" s="129"/>
      <c r="R378" s="128" t="e">
        <f>Table1[[#This Row],[Amount ex GST]]-Table1[[#This Row],[Amount1]]</f>
        <v>#N/A</v>
      </c>
    </row>
    <row r="379" spans="1:18" x14ac:dyDescent="0.2">
      <c r="A379" s="99"/>
      <c r="B379" s="113"/>
      <c r="C379" s="103"/>
      <c r="D379" s="104"/>
      <c r="E379" s="101" t="e">
        <f>LOOKUP(D379,Accounts!A:A,Accounts!B:B)</f>
        <v>#N/A</v>
      </c>
      <c r="F379" s="101" t="e">
        <f>LOOKUP(Table1[[#This Row],[Account '#]],Accounts!A:A,Accounts!D:D)</f>
        <v>#N/A</v>
      </c>
      <c r="G379" s="145"/>
      <c r="H379" s="144" t="e">
        <f>IF(Table1[[#This Row],[GST?]],Table1[[#This Row],[Amount inc GST]]-(Table1[[#This Row],[Amount inc GST]]/1.15),0)</f>
        <v>#N/A</v>
      </c>
      <c r="I379" s="145" t="e">
        <f>Table1[[#This Row],[Amount inc GST]]-Table1[[#This Row],[GST]]</f>
        <v>#N/A</v>
      </c>
      <c r="J379" s="97"/>
      <c r="K379" s="154">
        <f>IF(J379="c",K378+Table1[[#This Row],[Amount inc GST]],K378)</f>
        <v>0</v>
      </c>
      <c r="L379" s="154">
        <f>IF(J379="p1",L378+Table1[Amount inc GST],L378)</f>
        <v>0</v>
      </c>
      <c r="M379" s="154">
        <f>IF(J379="p2",M378+Table1[Amount inc GST],M378)</f>
        <v>0</v>
      </c>
      <c r="N379" s="152">
        <f>IF(J379="s",N378+Table1[[#This Row],[Amount inc GST]],N378)</f>
        <v>0</v>
      </c>
      <c r="O379" s="129"/>
      <c r="P379" s="128" t="e">
        <f>Table1[[#This Row],[Amount ex GST]]</f>
        <v>#N/A</v>
      </c>
      <c r="Q379" s="129"/>
      <c r="R379" s="128" t="e">
        <f>Table1[[#This Row],[Amount ex GST]]-Table1[[#This Row],[Amount1]]</f>
        <v>#N/A</v>
      </c>
    </row>
    <row r="380" spans="1:18" x14ac:dyDescent="0.2">
      <c r="A380" s="99"/>
      <c r="B380" s="113"/>
      <c r="C380" s="103"/>
      <c r="D380" s="104"/>
      <c r="E380" s="101" t="e">
        <f>LOOKUP(D380,Accounts!A:A,Accounts!B:B)</f>
        <v>#N/A</v>
      </c>
      <c r="F380" s="101" t="e">
        <f>LOOKUP(Table1[[#This Row],[Account '#]],Accounts!A:A,Accounts!D:D)</f>
        <v>#N/A</v>
      </c>
      <c r="G380" s="145"/>
      <c r="H380" s="144" t="e">
        <f>IF(Table1[[#This Row],[GST?]],Table1[[#This Row],[Amount inc GST]]-(Table1[[#This Row],[Amount inc GST]]/1.15),0)</f>
        <v>#N/A</v>
      </c>
      <c r="I380" s="145" t="e">
        <f>Table1[[#This Row],[Amount inc GST]]-Table1[[#This Row],[GST]]</f>
        <v>#N/A</v>
      </c>
      <c r="J380" s="97"/>
      <c r="K380" s="154">
        <f>IF(J380="c",K379+Table1[[#This Row],[Amount inc GST]],K379)</f>
        <v>0</v>
      </c>
      <c r="L380" s="154">
        <f>IF(J380="p1",L379+Table1[Amount inc GST],L379)</f>
        <v>0</v>
      </c>
      <c r="M380" s="154">
        <f>IF(J380="p2",M379+Table1[Amount inc GST],M379)</f>
        <v>0</v>
      </c>
      <c r="N380" s="152">
        <f>IF(J380="s",N379+Table1[[#This Row],[Amount inc GST]],N379)</f>
        <v>0</v>
      </c>
      <c r="O380" s="129"/>
      <c r="P380" s="128" t="e">
        <f>Table1[[#This Row],[Amount ex GST]]</f>
        <v>#N/A</v>
      </c>
      <c r="Q380" s="129"/>
      <c r="R380" s="128" t="e">
        <f>Table1[[#This Row],[Amount ex GST]]-Table1[[#This Row],[Amount1]]</f>
        <v>#N/A</v>
      </c>
    </row>
    <row r="381" spans="1:18" x14ac:dyDescent="0.2">
      <c r="A381" s="99"/>
      <c r="B381" s="113"/>
      <c r="C381" s="103"/>
      <c r="D381" s="104"/>
      <c r="E381" s="101" t="e">
        <f>LOOKUP(D381,Accounts!A:A,Accounts!B:B)</f>
        <v>#N/A</v>
      </c>
      <c r="F381" s="101" t="e">
        <f>LOOKUP(Table1[[#This Row],[Account '#]],Accounts!A:A,Accounts!D:D)</f>
        <v>#N/A</v>
      </c>
      <c r="G381" s="145"/>
      <c r="H381" s="144" t="e">
        <f>IF(Table1[[#This Row],[GST?]],Table1[[#This Row],[Amount inc GST]]-(Table1[[#This Row],[Amount inc GST]]/1.15),0)</f>
        <v>#N/A</v>
      </c>
      <c r="I381" s="145" t="e">
        <f>Table1[[#This Row],[Amount inc GST]]-Table1[[#This Row],[GST]]</f>
        <v>#N/A</v>
      </c>
      <c r="J381" s="97"/>
      <c r="K381" s="154">
        <f>IF(J381="c",K380+Table1[[#This Row],[Amount inc GST]],K380)</f>
        <v>0</v>
      </c>
      <c r="L381" s="154">
        <f>IF(J381="p1",L380+Table1[Amount inc GST],L380)</f>
        <v>0</v>
      </c>
      <c r="M381" s="154">
        <f>IF(J381="p2",M380+Table1[Amount inc GST],M380)</f>
        <v>0</v>
      </c>
      <c r="N381" s="152">
        <f>IF(J381="s",N380+Table1[[#This Row],[Amount inc GST]],N380)</f>
        <v>0</v>
      </c>
      <c r="O381" s="129"/>
      <c r="P381" s="128" t="e">
        <f>Table1[[#This Row],[Amount ex GST]]</f>
        <v>#N/A</v>
      </c>
      <c r="Q381" s="129"/>
      <c r="R381" s="128" t="e">
        <f>Table1[[#This Row],[Amount ex GST]]-Table1[[#This Row],[Amount1]]</f>
        <v>#N/A</v>
      </c>
    </row>
    <row r="382" spans="1:18" x14ac:dyDescent="0.2">
      <c r="A382" s="99"/>
      <c r="B382" s="93"/>
      <c r="C382" s="94"/>
      <c r="D382" s="95"/>
      <c r="E382" s="100" t="e">
        <f>LOOKUP(D382,Accounts!A:A,Accounts!B:B)</f>
        <v>#N/A</v>
      </c>
      <c r="F382" s="100" t="e">
        <f>LOOKUP(Table1[[#This Row],[Account '#]],Accounts!A:A,Accounts!D:D)</f>
        <v>#N/A</v>
      </c>
      <c r="G382" s="144"/>
      <c r="H382" s="144" t="e">
        <f>IF(Table1[[#This Row],[GST?]],Table1[[#This Row],[Amount inc GST]]-(Table1[[#This Row],[Amount inc GST]]/1.15),0)</f>
        <v>#N/A</v>
      </c>
      <c r="I382" s="144" t="e">
        <f>Table1[[#This Row],[Amount inc GST]]-Table1[[#This Row],[GST]]</f>
        <v>#N/A</v>
      </c>
      <c r="J382" s="97"/>
      <c r="K382" s="153">
        <f>IF(J382="c",K381+Table1[[#This Row],[Amount inc GST]],K381)</f>
        <v>0</v>
      </c>
      <c r="L382" s="153">
        <f>IF(J382="p1",L381+Table1[Amount inc GST],L381)</f>
        <v>0</v>
      </c>
      <c r="M382" s="153">
        <f>IF(J382="p2",M381+Table1[Amount inc GST],M381)</f>
        <v>0</v>
      </c>
      <c r="N382" s="152">
        <f>IF(J382="s",N381+Table1[[#This Row],[Amount inc GST]],N381)</f>
        <v>0</v>
      </c>
      <c r="O382" s="129"/>
      <c r="P382" s="128" t="e">
        <f>Table1[[#This Row],[Amount ex GST]]</f>
        <v>#N/A</v>
      </c>
      <c r="Q382" s="129"/>
      <c r="R382" s="128" t="e">
        <f>Table1[[#This Row],[Amount ex GST]]-Table1[[#This Row],[Amount1]]</f>
        <v>#N/A</v>
      </c>
    </row>
    <row r="383" spans="1:18" x14ac:dyDescent="0.2">
      <c r="A383" s="99"/>
      <c r="B383" s="93"/>
      <c r="C383" s="94"/>
      <c r="D383" s="95"/>
      <c r="E383" s="100" t="e">
        <f>LOOKUP(D383,Accounts!A:A,Accounts!B:B)</f>
        <v>#N/A</v>
      </c>
      <c r="F383" s="100" t="e">
        <f>LOOKUP(Table1[[#This Row],[Account '#]],Accounts!A:A,Accounts!D:D)</f>
        <v>#N/A</v>
      </c>
      <c r="G383" s="144"/>
      <c r="H383" s="144" t="e">
        <f>IF(Table1[[#This Row],[GST?]],Table1[[#This Row],[Amount inc GST]]-(Table1[[#This Row],[Amount inc GST]]/1.15),0)</f>
        <v>#N/A</v>
      </c>
      <c r="I383" s="144" t="e">
        <f>Table1[[#This Row],[Amount inc GST]]-Table1[[#This Row],[GST]]</f>
        <v>#N/A</v>
      </c>
      <c r="J383" s="97"/>
      <c r="K383" s="153">
        <f>IF(J383="c",K382+Table1[[#This Row],[Amount inc GST]],K382)</f>
        <v>0</v>
      </c>
      <c r="L383" s="153">
        <f>IF(J383="p1",L382+Table1[Amount inc GST],L382)</f>
        <v>0</v>
      </c>
      <c r="M383" s="153">
        <f>IF(J383="p2",M382+Table1[Amount inc GST],M382)</f>
        <v>0</v>
      </c>
      <c r="N383" s="152">
        <f>IF(J383="s",N382+Table1[[#This Row],[Amount inc GST]],N382)</f>
        <v>0</v>
      </c>
      <c r="O383" s="129"/>
      <c r="P383" s="128" t="e">
        <f>Table1[[#This Row],[Amount ex GST]]</f>
        <v>#N/A</v>
      </c>
      <c r="Q383" s="129"/>
      <c r="R383" s="128" t="e">
        <f>Table1[[#This Row],[Amount ex GST]]-Table1[[#This Row],[Amount1]]</f>
        <v>#N/A</v>
      </c>
    </row>
    <row r="384" spans="1:18" x14ac:dyDescent="0.2">
      <c r="A384" s="99"/>
      <c r="B384" s="93"/>
      <c r="C384" s="94"/>
      <c r="D384" s="95"/>
      <c r="E384" s="100" t="e">
        <f>LOOKUP(D384,Accounts!A:A,Accounts!B:B)</f>
        <v>#N/A</v>
      </c>
      <c r="F384" s="100" t="e">
        <f>LOOKUP(Table1[[#This Row],[Account '#]],Accounts!A:A,Accounts!D:D)</f>
        <v>#N/A</v>
      </c>
      <c r="G384" s="144"/>
      <c r="H384" s="144" t="e">
        <f>IF(Table1[[#This Row],[GST?]],Table1[[#This Row],[Amount inc GST]]-(Table1[[#This Row],[Amount inc GST]]/1.15),0)</f>
        <v>#N/A</v>
      </c>
      <c r="I384" s="144" t="e">
        <f>Table1[[#This Row],[Amount inc GST]]-Table1[[#This Row],[GST]]</f>
        <v>#N/A</v>
      </c>
      <c r="J384" s="97"/>
      <c r="K384" s="153">
        <f>IF(J384="c",K383+Table1[[#This Row],[Amount inc GST]],K383)</f>
        <v>0</v>
      </c>
      <c r="L384" s="153">
        <f>IF(J384="p1",L383+Table1[Amount inc GST],L383)</f>
        <v>0</v>
      </c>
      <c r="M384" s="153">
        <f>IF(J384="p2",M383+Table1[Amount inc GST],M383)</f>
        <v>0</v>
      </c>
      <c r="N384" s="152">
        <f>IF(J384="s",N383+Table1[[#This Row],[Amount inc GST]],N383)</f>
        <v>0</v>
      </c>
      <c r="O384" s="129"/>
      <c r="P384" s="128" t="e">
        <f>Table1[[#This Row],[Amount ex GST]]</f>
        <v>#N/A</v>
      </c>
      <c r="Q384" s="129"/>
      <c r="R384" s="128" t="e">
        <f>Table1[[#This Row],[Amount ex GST]]-Table1[[#This Row],[Amount1]]</f>
        <v>#N/A</v>
      </c>
    </row>
    <row r="385" spans="1:18" x14ac:dyDescent="0.2">
      <c r="A385" s="99"/>
      <c r="B385" s="113"/>
      <c r="C385" s="103"/>
      <c r="D385" s="104"/>
      <c r="E385" s="101" t="e">
        <f>LOOKUP(D385,Accounts!A:A,Accounts!B:B)</f>
        <v>#N/A</v>
      </c>
      <c r="F385" s="101" t="e">
        <f>LOOKUP(Table1[[#This Row],[Account '#]],Accounts!A:A,Accounts!D:D)</f>
        <v>#N/A</v>
      </c>
      <c r="G385" s="145"/>
      <c r="H385" s="144" t="e">
        <f>IF(Table1[[#This Row],[GST?]],Table1[[#This Row],[Amount inc GST]]-(Table1[[#This Row],[Amount inc GST]]/1.15),0)</f>
        <v>#N/A</v>
      </c>
      <c r="I385" s="145" t="e">
        <f>Table1[[#This Row],[Amount inc GST]]-Table1[[#This Row],[GST]]</f>
        <v>#N/A</v>
      </c>
      <c r="J385" s="97"/>
      <c r="K385" s="154">
        <f>IF(J385="c",K384+Table1[[#This Row],[Amount inc GST]],K384)</f>
        <v>0</v>
      </c>
      <c r="L385" s="154">
        <f>IF(J385="p1",L384+Table1[Amount inc GST],L384)</f>
        <v>0</v>
      </c>
      <c r="M385" s="154">
        <f>IF(J385="p2",M384+Table1[Amount inc GST],M384)</f>
        <v>0</v>
      </c>
      <c r="N385" s="152">
        <f>IF(J385="s",N384+Table1[[#This Row],[Amount inc GST]],N384)</f>
        <v>0</v>
      </c>
      <c r="O385" s="129"/>
      <c r="P385" s="128" t="e">
        <f>Table1[[#This Row],[Amount ex GST]]</f>
        <v>#N/A</v>
      </c>
      <c r="Q385" s="129"/>
      <c r="R385" s="128" t="e">
        <f>Table1[[#This Row],[Amount ex GST]]-Table1[[#This Row],[Amount1]]</f>
        <v>#N/A</v>
      </c>
    </row>
    <row r="386" spans="1:18" x14ac:dyDescent="0.2">
      <c r="A386" s="99"/>
      <c r="B386" s="93"/>
      <c r="C386" s="94"/>
      <c r="D386" s="95"/>
      <c r="E386" s="100" t="e">
        <f>LOOKUP(D386,Accounts!A:A,Accounts!B:B)</f>
        <v>#N/A</v>
      </c>
      <c r="F386" s="100" t="e">
        <f>LOOKUP(Table1[[#This Row],[Account '#]],Accounts!A:A,Accounts!D:D)</f>
        <v>#N/A</v>
      </c>
      <c r="G386" s="144"/>
      <c r="H386" s="144" t="e">
        <f>IF(Table1[[#This Row],[GST?]],Table1[[#This Row],[Amount inc GST]]-(Table1[[#This Row],[Amount inc GST]]/1.15),0)</f>
        <v>#N/A</v>
      </c>
      <c r="I386" s="144" t="e">
        <f>Table1[[#This Row],[Amount inc GST]]-Table1[[#This Row],[GST]]</f>
        <v>#N/A</v>
      </c>
      <c r="J386" s="97"/>
      <c r="K386" s="153">
        <f>IF(J386="c",K385+Table1[[#This Row],[Amount inc GST]],K385)</f>
        <v>0</v>
      </c>
      <c r="L386" s="153">
        <f>IF(J386="p1",L385+Table1[Amount inc GST],L385)</f>
        <v>0</v>
      </c>
      <c r="M386" s="153">
        <f>IF(J386="p2",M385+Table1[Amount inc GST],M385)</f>
        <v>0</v>
      </c>
      <c r="N386" s="152">
        <f>IF(J386="s",N385+Table1[[#This Row],[Amount inc GST]],N385)</f>
        <v>0</v>
      </c>
      <c r="O386" s="129"/>
      <c r="P386" s="128" t="e">
        <f>Table1[[#This Row],[Amount ex GST]]</f>
        <v>#N/A</v>
      </c>
      <c r="Q386" s="129"/>
      <c r="R386" s="128" t="e">
        <f>Table1[[#This Row],[Amount ex GST]]-Table1[[#This Row],[Amount1]]</f>
        <v>#N/A</v>
      </c>
    </row>
    <row r="387" spans="1:18" x14ac:dyDescent="0.2">
      <c r="A387" s="99"/>
      <c r="B387" s="93"/>
      <c r="C387" s="94"/>
      <c r="D387" s="95"/>
      <c r="E387" s="100" t="e">
        <f>LOOKUP(D387,Accounts!A:A,Accounts!B:B)</f>
        <v>#N/A</v>
      </c>
      <c r="F387" s="100" t="e">
        <f>LOOKUP(Table1[[#This Row],[Account '#]],Accounts!A:A,Accounts!D:D)</f>
        <v>#N/A</v>
      </c>
      <c r="G387" s="144"/>
      <c r="H387" s="144" t="e">
        <f>IF(Table1[[#This Row],[GST?]],Table1[[#This Row],[Amount inc GST]]-(Table1[[#This Row],[Amount inc GST]]/1.15),0)</f>
        <v>#N/A</v>
      </c>
      <c r="I387" s="144" t="e">
        <f>Table1[[#This Row],[Amount inc GST]]-Table1[[#This Row],[GST]]</f>
        <v>#N/A</v>
      </c>
      <c r="J387" s="97"/>
      <c r="K387" s="153">
        <f>IF(J387="c",K386+Table1[[#This Row],[Amount inc GST]],K386)</f>
        <v>0</v>
      </c>
      <c r="L387" s="153">
        <f>IF(J387="p1",L386+Table1[Amount inc GST],L386)</f>
        <v>0</v>
      </c>
      <c r="M387" s="153">
        <f>IF(J387="p2",M386+Table1[Amount inc GST],M386)</f>
        <v>0</v>
      </c>
      <c r="N387" s="152">
        <f>IF(J387="s",N386+Table1[[#This Row],[Amount inc GST]],N386)</f>
        <v>0</v>
      </c>
      <c r="O387" s="129"/>
      <c r="P387" s="128" t="e">
        <f>Table1[[#This Row],[Amount ex GST]]</f>
        <v>#N/A</v>
      </c>
      <c r="Q387" s="129"/>
      <c r="R387" s="128" t="e">
        <f>Table1[[#This Row],[Amount ex GST]]-Table1[[#This Row],[Amount1]]</f>
        <v>#N/A</v>
      </c>
    </row>
    <row r="388" spans="1:18" x14ac:dyDescent="0.2">
      <c r="A388" s="99"/>
      <c r="B388" s="93"/>
      <c r="C388" s="94"/>
      <c r="D388" s="95"/>
      <c r="E388" s="100" t="e">
        <f>LOOKUP(D388,Accounts!A:A,Accounts!B:B)</f>
        <v>#N/A</v>
      </c>
      <c r="F388" s="100" t="e">
        <f>LOOKUP(Table1[[#This Row],[Account '#]],Accounts!A:A,Accounts!D:D)</f>
        <v>#N/A</v>
      </c>
      <c r="G388" s="144"/>
      <c r="H388" s="144" t="e">
        <f>IF(Table1[[#This Row],[GST?]],Table1[[#This Row],[Amount inc GST]]-(Table1[[#This Row],[Amount inc GST]]/1.15),0)</f>
        <v>#N/A</v>
      </c>
      <c r="I388" s="144" t="e">
        <f>Table1[[#This Row],[Amount inc GST]]-Table1[[#This Row],[GST]]</f>
        <v>#N/A</v>
      </c>
      <c r="J388" s="97"/>
      <c r="K388" s="153">
        <f>IF(J388="c",K387+Table1[[#This Row],[Amount inc GST]],K387)</f>
        <v>0</v>
      </c>
      <c r="L388" s="153">
        <f>IF(J388="p1",L387+Table1[Amount inc GST],L387)</f>
        <v>0</v>
      </c>
      <c r="M388" s="153">
        <f>IF(J388="p2",M387+Table1[Amount inc GST],M387)</f>
        <v>0</v>
      </c>
      <c r="N388" s="152">
        <f>IF(J388="s",N387+Table1[[#This Row],[Amount inc GST]],N387)</f>
        <v>0</v>
      </c>
      <c r="O388" s="129"/>
      <c r="P388" s="128" t="e">
        <f>Table1[[#This Row],[Amount ex GST]]</f>
        <v>#N/A</v>
      </c>
      <c r="Q388" s="129"/>
      <c r="R388" s="128" t="e">
        <f>Table1[[#This Row],[Amount ex GST]]-Table1[[#This Row],[Amount1]]</f>
        <v>#N/A</v>
      </c>
    </row>
    <row r="389" spans="1:18" x14ac:dyDescent="0.2">
      <c r="A389" s="99"/>
      <c r="B389" s="93"/>
      <c r="C389" s="94"/>
      <c r="D389" s="95"/>
      <c r="E389" s="100" t="e">
        <f>LOOKUP(D389,Accounts!A:A,Accounts!B:B)</f>
        <v>#N/A</v>
      </c>
      <c r="F389" s="100" t="e">
        <f>LOOKUP(Table1[[#This Row],[Account '#]],Accounts!A:A,Accounts!D:D)</f>
        <v>#N/A</v>
      </c>
      <c r="G389" s="144"/>
      <c r="H389" s="144" t="e">
        <f>IF(Table1[[#This Row],[GST?]],Table1[[#This Row],[Amount inc GST]]-(Table1[[#This Row],[Amount inc GST]]/1.15),0)</f>
        <v>#N/A</v>
      </c>
      <c r="I389" s="144" t="e">
        <f>Table1[[#This Row],[Amount inc GST]]-Table1[[#This Row],[GST]]</f>
        <v>#N/A</v>
      </c>
      <c r="J389" s="97"/>
      <c r="K389" s="153">
        <f>IF(J389="c",K388+Table1[[#This Row],[Amount inc GST]],K388)</f>
        <v>0</v>
      </c>
      <c r="L389" s="153">
        <f>IF(J389="p1",L388+Table1[Amount inc GST],L388)</f>
        <v>0</v>
      </c>
      <c r="M389" s="153">
        <f>IF(J389="p2",M388+Table1[Amount inc GST],M388)</f>
        <v>0</v>
      </c>
      <c r="N389" s="152">
        <f>IF(J389="s",N388+Table1[[#This Row],[Amount inc GST]],N388)</f>
        <v>0</v>
      </c>
      <c r="O389" s="129"/>
      <c r="P389" s="128" t="e">
        <f>Table1[[#This Row],[Amount ex GST]]</f>
        <v>#N/A</v>
      </c>
      <c r="Q389" s="129"/>
      <c r="R389" s="128" t="e">
        <f>Table1[[#This Row],[Amount ex GST]]-Table1[[#This Row],[Amount1]]</f>
        <v>#N/A</v>
      </c>
    </row>
    <row r="390" spans="1:18" x14ac:dyDescent="0.2">
      <c r="A390" s="99"/>
      <c r="B390" s="93"/>
      <c r="C390" s="103"/>
      <c r="D390" s="104"/>
      <c r="E390" s="101" t="e">
        <f>LOOKUP(D390,Accounts!A:A,Accounts!B:B)</f>
        <v>#N/A</v>
      </c>
      <c r="F390" s="101" t="e">
        <f>LOOKUP(Table1[[#This Row],[Account '#]],Accounts!A:A,Accounts!D:D)</f>
        <v>#N/A</v>
      </c>
      <c r="G390" s="145"/>
      <c r="H390" s="144" t="e">
        <f>IF(Table1[[#This Row],[GST?]],Table1[[#This Row],[Amount inc GST]]-(Table1[[#This Row],[Amount inc GST]]/1.15),0)</f>
        <v>#N/A</v>
      </c>
      <c r="I390" s="145" t="e">
        <f>Table1[[#This Row],[Amount inc GST]]-Table1[[#This Row],[GST]]</f>
        <v>#N/A</v>
      </c>
      <c r="J390" s="97"/>
      <c r="K390" s="153">
        <f>IF(J390="c",K389+Table1[[#This Row],[Amount inc GST]],K389)</f>
        <v>0</v>
      </c>
      <c r="L390" s="153">
        <f>IF(J390="p1",L389+Table1[Amount inc GST],L389)</f>
        <v>0</v>
      </c>
      <c r="M390" s="153">
        <f>IF(J390="p2",M389+Table1[Amount inc GST],M389)</f>
        <v>0</v>
      </c>
      <c r="N390" s="152">
        <f>IF(J390="s",N389+Table1[[#This Row],[Amount inc GST]],N389)</f>
        <v>0</v>
      </c>
      <c r="O390" s="129"/>
      <c r="P390" s="128" t="e">
        <f>Table1[[#This Row],[Amount ex GST]]</f>
        <v>#N/A</v>
      </c>
      <c r="Q390" s="129"/>
      <c r="R390" s="128" t="e">
        <f>Table1[[#This Row],[Amount ex GST]]-Table1[[#This Row],[Amount1]]</f>
        <v>#N/A</v>
      </c>
    </row>
    <row r="391" spans="1:18" x14ac:dyDescent="0.2">
      <c r="A391" s="99"/>
      <c r="B391" s="93"/>
      <c r="C391" s="94"/>
      <c r="D391" s="95"/>
      <c r="E391" s="100" t="e">
        <f>LOOKUP(D391,Accounts!A:A,Accounts!B:B)</f>
        <v>#N/A</v>
      </c>
      <c r="F391" s="100" t="e">
        <f>LOOKUP(Table1[[#This Row],[Account '#]],Accounts!A:A,Accounts!D:D)</f>
        <v>#N/A</v>
      </c>
      <c r="G391" s="144"/>
      <c r="H391" s="144" t="e">
        <f>IF(Table1[[#This Row],[GST?]],Table1[[#This Row],[Amount inc GST]]-(Table1[[#This Row],[Amount inc GST]]/1.15),0)</f>
        <v>#N/A</v>
      </c>
      <c r="I391" s="144" t="e">
        <f>Table1[[#This Row],[Amount inc GST]]-Table1[[#This Row],[GST]]</f>
        <v>#N/A</v>
      </c>
      <c r="J391" s="97"/>
      <c r="K391" s="153">
        <f>IF(J391="c",K390+Table1[[#This Row],[Amount inc GST]],K390)</f>
        <v>0</v>
      </c>
      <c r="L391" s="153">
        <f>IF(J391="p1",L390+Table1[Amount inc GST],L390)</f>
        <v>0</v>
      </c>
      <c r="M391" s="153">
        <f>IF(J391="p2",M390+Table1[Amount inc GST],M390)</f>
        <v>0</v>
      </c>
      <c r="N391" s="152">
        <f>IF(J391="s",N390+Table1[[#This Row],[Amount inc GST]],N390)</f>
        <v>0</v>
      </c>
      <c r="O391" s="129"/>
      <c r="P391" s="128" t="e">
        <f>Table1[[#This Row],[Amount ex GST]]</f>
        <v>#N/A</v>
      </c>
      <c r="Q391" s="129"/>
      <c r="R391" s="128" t="e">
        <f>Table1[[#This Row],[Amount ex GST]]-Table1[[#This Row],[Amount1]]</f>
        <v>#N/A</v>
      </c>
    </row>
    <row r="392" spans="1:18" x14ac:dyDescent="0.2">
      <c r="A392" s="99"/>
      <c r="B392" s="93"/>
      <c r="C392" s="103"/>
      <c r="D392" s="104"/>
      <c r="E392" s="101" t="e">
        <f>LOOKUP(D392,Accounts!A:A,Accounts!B:B)</f>
        <v>#N/A</v>
      </c>
      <c r="F392" s="101" t="e">
        <f>LOOKUP(Table1[[#This Row],[Account '#]],Accounts!A:A,Accounts!D:D)</f>
        <v>#N/A</v>
      </c>
      <c r="G392" s="145"/>
      <c r="H392" s="144" t="e">
        <f>IF(Table1[[#This Row],[GST?]],Table1[[#This Row],[Amount inc GST]]-(Table1[[#This Row],[Amount inc GST]]/1.15),0)</f>
        <v>#N/A</v>
      </c>
      <c r="I392" s="145" t="e">
        <f>Table1[[#This Row],[Amount inc GST]]-Table1[[#This Row],[GST]]</f>
        <v>#N/A</v>
      </c>
      <c r="J392" s="97"/>
      <c r="K392" s="153">
        <f>IF(J392="c",K391+Table1[[#This Row],[Amount inc GST]],K391)</f>
        <v>0</v>
      </c>
      <c r="L392" s="153">
        <f>IF(J392="p1",L391+Table1[Amount inc GST],L391)</f>
        <v>0</v>
      </c>
      <c r="M392" s="153">
        <f>IF(J392="p2",M391+Table1[Amount inc GST],M391)</f>
        <v>0</v>
      </c>
      <c r="N392" s="152">
        <f>IF(J392="s",N391+Table1[[#This Row],[Amount inc GST]],N391)</f>
        <v>0</v>
      </c>
      <c r="O392" s="129"/>
      <c r="P392" s="128" t="e">
        <f>Table1[[#This Row],[Amount ex GST]]</f>
        <v>#N/A</v>
      </c>
      <c r="Q392" s="129"/>
      <c r="R392" s="128" t="e">
        <f>Table1[[#This Row],[Amount ex GST]]-Table1[[#This Row],[Amount1]]</f>
        <v>#N/A</v>
      </c>
    </row>
    <row r="393" spans="1:18" x14ac:dyDescent="0.2">
      <c r="A393" s="99"/>
      <c r="B393" s="93"/>
      <c r="C393" s="103"/>
      <c r="D393" s="104"/>
      <c r="E393" s="101" t="e">
        <f>LOOKUP(D393,Accounts!A:A,Accounts!B:B)</f>
        <v>#N/A</v>
      </c>
      <c r="F393" s="101" t="e">
        <f>LOOKUP(Table1[[#This Row],[Account '#]],Accounts!A:A,Accounts!D:D)</f>
        <v>#N/A</v>
      </c>
      <c r="G393" s="145"/>
      <c r="H393" s="144" t="e">
        <f>IF(Table1[[#This Row],[GST?]],Table1[[#This Row],[Amount inc GST]]-(Table1[[#This Row],[Amount inc GST]]/1.15),0)</f>
        <v>#N/A</v>
      </c>
      <c r="I393" s="145" t="e">
        <f>Table1[[#This Row],[Amount inc GST]]-Table1[[#This Row],[GST]]</f>
        <v>#N/A</v>
      </c>
      <c r="J393" s="97"/>
      <c r="K393" s="153">
        <f>IF(J393="c",K392+Table1[[#This Row],[Amount inc GST]],K392)</f>
        <v>0</v>
      </c>
      <c r="L393" s="153">
        <f>IF(J393="p1",L392+Table1[Amount inc GST],L392)</f>
        <v>0</v>
      </c>
      <c r="M393" s="153">
        <f>IF(J393="p2",M392+Table1[Amount inc GST],M392)</f>
        <v>0</v>
      </c>
      <c r="N393" s="152">
        <f>IF(J393="s",N392+Table1[[#This Row],[Amount inc GST]],N392)</f>
        <v>0</v>
      </c>
      <c r="O393" s="129"/>
      <c r="P393" s="128" t="e">
        <f>Table1[[#This Row],[Amount ex GST]]</f>
        <v>#N/A</v>
      </c>
      <c r="Q393" s="129"/>
      <c r="R393" s="128" t="e">
        <f>Table1[[#This Row],[Amount ex GST]]-Table1[[#This Row],[Amount1]]</f>
        <v>#N/A</v>
      </c>
    </row>
    <row r="394" spans="1:18" x14ac:dyDescent="0.2">
      <c r="A394" s="99"/>
      <c r="B394" s="93"/>
      <c r="C394" s="103"/>
      <c r="D394" s="104"/>
      <c r="E394" s="101" t="e">
        <f>LOOKUP(D394,Accounts!A:A,Accounts!B:B)</f>
        <v>#N/A</v>
      </c>
      <c r="F394" s="101" t="e">
        <f>LOOKUP(Table1[[#This Row],[Account '#]],Accounts!A:A,Accounts!D:D)</f>
        <v>#N/A</v>
      </c>
      <c r="G394" s="145"/>
      <c r="H394" s="144" t="e">
        <f>IF(Table1[[#This Row],[GST?]],Table1[[#This Row],[Amount inc GST]]-(Table1[[#This Row],[Amount inc GST]]/1.15),0)</f>
        <v>#N/A</v>
      </c>
      <c r="I394" s="145" t="e">
        <f>Table1[[#This Row],[Amount inc GST]]-Table1[[#This Row],[GST]]</f>
        <v>#N/A</v>
      </c>
      <c r="J394" s="97"/>
      <c r="K394" s="153">
        <f>IF(J394="c",K393+Table1[[#This Row],[Amount inc GST]],K393)</f>
        <v>0</v>
      </c>
      <c r="L394" s="153">
        <f>IF(J394="p1",L393+Table1[Amount inc GST],L393)</f>
        <v>0</v>
      </c>
      <c r="M394" s="153">
        <f>IF(J394="p2",M393+Table1[Amount inc GST],M393)</f>
        <v>0</v>
      </c>
      <c r="N394" s="152">
        <f>IF(J394="s",N393+Table1[[#This Row],[Amount inc GST]],N393)</f>
        <v>0</v>
      </c>
      <c r="O394" s="129"/>
      <c r="P394" s="128" t="e">
        <f>Table1[[#This Row],[Amount ex GST]]</f>
        <v>#N/A</v>
      </c>
      <c r="Q394" s="129"/>
      <c r="R394" s="128" t="e">
        <f>Table1[[#This Row],[Amount ex GST]]-Table1[[#This Row],[Amount1]]</f>
        <v>#N/A</v>
      </c>
    </row>
    <row r="395" spans="1:18" x14ac:dyDescent="0.2">
      <c r="A395" s="99"/>
      <c r="B395" s="93"/>
      <c r="C395" s="103"/>
      <c r="D395" s="104"/>
      <c r="E395" s="101" t="e">
        <f>LOOKUP(D395,Accounts!A:A,Accounts!B:B)</f>
        <v>#N/A</v>
      </c>
      <c r="F395" s="101" t="e">
        <f>LOOKUP(Table1[[#This Row],[Account '#]],Accounts!A:A,Accounts!D:D)</f>
        <v>#N/A</v>
      </c>
      <c r="G395" s="145"/>
      <c r="H395" s="144" t="e">
        <f>IF(Table1[[#This Row],[GST?]],Table1[[#This Row],[Amount inc GST]]-(Table1[[#This Row],[Amount inc GST]]/1.15),0)</f>
        <v>#N/A</v>
      </c>
      <c r="I395" s="145" t="e">
        <f>Table1[[#This Row],[Amount inc GST]]-Table1[[#This Row],[GST]]</f>
        <v>#N/A</v>
      </c>
      <c r="J395" s="97"/>
      <c r="K395" s="153">
        <f>IF(J395="c",K394+Table1[[#This Row],[Amount inc GST]],K394)</f>
        <v>0</v>
      </c>
      <c r="L395" s="153">
        <f>IF(J395="p1",L394+Table1[Amount inc GST],L394)</f>
        <v>0</v>
      </c>
      <c r="M395" s="153">
        <f>IF(J395="p2",M394+Table1[Amount inc GST],M394)</f>
        <v>0</v>
      </c>
      <c r="N395" s="152">
        <f>IF(J395="s",N394+Table1[[#This Row],[Amount inc GST]],N394)</f>
        <v>0</v>
      </c>
      <c r="O395" s="129"/>
      <c r="P395" s="128" t="e">
        <f>Table1[[#This Row],[Amount ex GST]]</f>
        <v>#N/A</v>
      </c>
      <c r="Q395" s="129"/>
      <c r="R395" s="128" t="e">
        <f>Table1[[#This Row],[Amount ex GST]]-Table1[[#This Row],[Amount1]]</f>
        <v>#N/A</v>
      </c>
    </row>
    <row r="396" spans="1:18" x14ac:dyDescent="0.2">
      <c r="A396" s="99"/>
      <c r="B396" s="93"/>
      <c r="C396" s="103"/>
      <c r="D396" s="104"/>
      <c r="E396" s="101" t="e">
        <f>LOOKUP(D396,Accounts!A:A,Accounts!B:B)</f>
        <v>#N/A</v>
      </c>
      <c r="F396" s="101" t="e">
        <f>LOOKUP(Table1[[#This Row],[Account '#]],Accounts!A:A,Accounts!D:D)</f>
        <v>#N/A</v>
      </c>
      <c r="G396" s="145"/>
      <c r="H396" s="144" t="e">
        <f>IF(Table1[[#This Row],[GST?]],Table1[[#This Row],[Amount inc GST]]-(Table1[[#This Row],[Amount inc GST]]/1.15),0)</f>
        <v>#N/A</v>
      </c>
      <c r="I396" s="145" t="e">
        <f>Table1[[#This Row],[Amount inc GST]]-Table1[[#This Row],[GST]]</f>
        <v>#N/A</v>
      </c>
      <c r="J396" s="97"/>
      <c r="K396" s="153">
        <f>IF(J396="c",K395+Table1[[#This Row],[Amount inc GST]],K395)</f>
        <v>0</v>
      </c>
      <c r="L396" s="153">
        <f>IF(J396="p1",L395+Table1[Amount inc GST],L395)</f>
        <v>0</v>
      </c>
      <c r="M396" s="153">
        <f>IF(J396="p2",M395+Table1[Amount inc GST],M395)</f>
        <v>0</v>
      </c>
      <c r="N396" s="152">
        <f>IF(J396="s",N395+Table1[[#This Row],[Amount inc GST]],N395)</f>
        <v>0</v>
      </c>
      <c r="O396" s="129"/>
      <c r="P396" s="128" t="e">
        <f>Table1[[#This Row],[Amount ex GST]]</f>
        <v>#N/A</v>
      </c>
      <c r="Q396" s="129"/>
      <c r="R396" s="128" t="e">
        <f>Table1[[#This Row],[Amount ex GST]]-Table1[[#This Row],[Amount1]]</f>
        <v>#N/A</v>
      </c>
    </row>
    <row r="397" spans="1:18" x14ac:dyDescent="0.2">
      <c r="A397" s="99"/>
      <c r="B397" s="93"/>
      <c r="C397" s="103"/>
      <c r="D397" s="104"/>
      <c r="E397" s="101" t="e">
        <f>LOOKUP(D397,Accounts!A:A,Accounts!B:B)</f>
        <v>#N/A</v>
      </c>
      <c r="F397" s="101" t="e">
        <f>LOOKUP(Table1[[#This Row],[Account '#]],Accounts!A:A,Accounts!D:D)</f>
        <v>#N/A</v>
      </c>
      <c r="G397" s="145"/>
      <c r="H397" s="144" t="e">
        <f>IF(Table1[[#This Row],[GST?]],Table1[[#This Row],[Amount inc GST]]-(Table1[[#This Row],[Amount inc GST]]/1.15),0)</f>
        <v>#N/A</v>
      </c>
      <c r="I397" s="145" t="e">
        <f>Table1[[#This Row],[Amount inc GST]]-Table1[[#This Row],[GST]]</f>
        <v>#N/A</v>
      </c>
      <c r="J397" s="97"/>
      <c r="K397" s="153">
        <f>IF(J397="c",K396+Table1[[#This Row],[Amount inc GST]],K396)</f>
        <v>0</v>
      </c>
      <c r="L397" s="153">
        <f>IF(J397="p1",L396+Table1[Amount inc GST],L396)</f>
        <v>0</v>
      </c>
      <c r="M397" s="153">
        <f>IF(J397="p2",M396+Table1[Amount inc GST],M396)</f>
        <v>0</v>
      </c>
      <c r="N397" s="152">
        <f>IF(J397="s",N396+Table1[[#This Row],[Amount inc GST]],N396)</f>
        <v>0</v>
      </c>
      <c r="O397" s="129"/>
      <c r="P397" s="128" t="e">
        <f>Table1[[#This Row],[Amount ex GST]]</f>
        <v>#N/A</v>
      </c>
      <c r="Q397" s="129"/>
      <c r="R397" s="128" t="e">
        <f>Table1[[#This Row],[Amount ex GST]]-Table1[[#This Row],[Amount1]]</f>
        <v>#N/A</v>
      </c>
    </row>
    <row r="398" spans="1:18" x14ac:dyDescent="0.2">
      <c r="A398" s="99"/>
      <c r="B398" s="93"/>
      <c r="C398" s="103"/>
      <c r="D398" s="104"/>
      <c r="E398" s="101" t="e">
        <f>LOOKUP(D398,Accounts!A:A,Accounts!B:B)</f>
        <v>#N/A</v>
      </c>
      <c r="F398" s="101" t="e">
        <f>LOOKUP(Table1[[#This Row],[Account '#]],Accounts!A:A,Accounts!D:D)</f>
        <v>#N/A</v>
      </c>
      <c r="G398" s="145"/>
      <c r="H398" s="144" t="e">
        <f>IF(Table1[[#This Row],[GST?]],Table1[[#This Row],[Amount inc GST]]-(Table1[[#This Row],[Amount inc GST]]/1.15),0)</f>
        <v>#N/A</v>
      </c>
      <c r="I398" s="145" t="e">
        <f>Table1[[#This Row],[Amount inc GST]]-Table1[[#This Row],[GST]]</f>
        <v>#N/A</v>
      </c>
      <c r="J398" s="97"/>
      <c r="K398" s="153">
        <f>IF(J398="c",K397+Table1[[#This Row],[Amount inc GST]],K397)</f>
        <v>0</v>
      </c>
      <c r="L398" s="153">
        <f>IF(J398="p1",L397+Table1[Amount inc GST],L397)</f>
        <v>0</v>
      </c>
      <c r="M398" s="153">
        <f>IF(J398="p2",M397+Table1[Amount inc GST],M397)</f>
        <v>0</v>
      </c>
      <c r="N398" s="152">
        <f>IF(J398="s",N397+Table1[[#This Row],[Amount inc GST]],N397)</f>
        <v>0</v>
      </c>
      <c r="O398" s="129"/>
      <c r="P398" s="128" t="e">
        <f>Table1[[#This Row],[Amount ex GST]]</f>
        <v>#N/A</v>
      </c>
      <c r="Q398" s="129"/>
      <c r="R398" s="128" t="e">
        <f>Table1[[#This Row],[Amount ex GST]]-Table1[[#This Row],[Amount1]]</f>
        <v>#N/A</v>
      </c>
    </row>
    <row r="399" spans="1:18" x14ac:dyDescent="0.2">
      <c r="A399" s="99"/>
      <c r="B399" s="93"/>
      <c r="C399" s="103"/>
      <c r="D399" s="104"/>
      <c r="E399" s="101" t="e">
        <f>LOOKUP(D399,Accounts!A:A,Accounts!B:B)</f>
        <v>#N/A</v>
      </c>
      <c r="F399" s="101" t="e">
        <f>LOOKUP(Table1[[#This Row],[Account '#]],Accounts!A:A,Accounts!D:D)</f>
        <v>#N/A</v>
      </c>
      <c r="G399" s="145"/>
      <c r="H399" s="144" t="e">
        <f>IF(Table1[[#This Row],[GST?]],Table1[[#This Row],[Amount inc GST]]-(Table1[[#This Row],[Amount inc GST]]/1.15),0)</f>
        <v>#N/A</v>
      </c>
      <c r="I399" s="145" t="e">
        <f>Table1[[#This Row],[Amount inc GST]]-Table1[[#This Row],[GST]]</f>
        <v>#N/A</v>
      </c>
      <c r="J399" s="97"/>
      <c r="K399" s="153">
        <f>IF(J399="c",K398+Table1[[#This Row],[Amount inc GST]],K398)</f>
        <v>0</v>
      </c>
      <c r="L399" s="153">
        <f>IF(J399="p1",L398+Table1[Amount inc GST],L398)</f>
        <v>0</v>
      </c>
      <c r="M399" s="153">
        <f>IF(J399="p2",M398+Table1[Amount inc GST],M398)</f>
        <v>0</v>
      </c>
      <c r="N399" s="152">
        <f>IF(J399="s",N398+Table1[[#This Row],[Amount inc GST]],N398)</f>
        <v>0</v>
      </c>
      <c r="O399" s="129"/>
      <c r="P399" s="128" t="e">
        <f>Table1[[#This Row],[Amount ex GST]]</f>
        <v>#N/A</v>
      </c>
      <c r="Q399" s="129"/>
      <c r="R399" s="128" t="e">
        <f>Table1[[#This Row],[Amount ex GST]]-Table1[[#This Row],[Amount1]]</f>
        <v>#N/A</v>
      </c>
    </row>
    <row r="400" spans="1:18" x14ac:dyDescent="0.2">
      <c r="A400" s="99"/>
      <c r="B400" s="93"/>
      <c r="C400" s="103"/>
      <c r="D400" s="104"/>
      <c r="E400" s="101" t="e">
        <f>LOOKUP(D400,Accounts!A:A,Accounts!B:B)</f>
        <v>#N/A</v>
      </c>
      <c r="F400" s="101" t="e">
        <f>LOOKUP(Table1[[#This Row],[Account '#]],Accounts!A:A,Accounts!D:D)</f>
        <v>#N/A</v>
      </c>
      <c r="G400" s="145"/>
      <c r="H400" s="144" t="e">
        <f>IF(Table1[[#This Row],[GST?]],Table1[[#This Row],[Amount inc GST]]-(Table1[[#This Row],[Amount inc GST]]/1.15),0)</f>
        <v>#N/A</v>
      </c>
      <c r="I400" s="145" t="e">
        <f>Table1[[#This Row],[Amount inc GST]]-Table1[[#This Row],[GST]]</f>
        <v>#N/A</v>
      </c>
      <c r="J400" s="97"/>
      <c r="K400" s="153">
        <f>IF(J400="c",K399+Table1[[#This Row],[Amount inc GST]],K399)</f>
        <v>0</v>
      </c>
      <c r="L400" s="153">
        <f>IF(J400="p1",L399+Table1[Amount inc GST],L399)</f>
        <v>0</v>
      </c>
      <c r="M400" s="153">
        <f>IF(J400="p2",M399+Table1[Amount inc GST],M399)</f>
        <v>0</v>
      </c>
      <c r="N400" s="152">
        <f>IF(J400="s",N399+Table1[[#This Row],[Amount inc GST]],N399)</f>
        <v>0</v>
      </c>
      <c r="O400" s="129"/>
      <c r="P400" s="128" t="e">
        <f>Table1[[#This Row],[Amount ex GST]]</f>
        <v>#N/A</v>
      </c>
      <c r="Q400" s="129"/>
      <c r="R400" s="128" t="e">
        <f>Table1[[#This Row],[Amount ex GST]]-Table1[[#This Row],[Amount1]]</f>
        <v>#N/A</v>
      </c>
    </row>
    <row r="401" spans="1:18" x14ac:dyDescent="0.2">
      <c r="A401" s="99"/>
      <c r="B401" s="93"/>
      <c r="C401" s="103"/>
      <c r="D401" s="104"/>
      <c r="E401" s="101" t="e">
        <f>LOOKUP(D401,Accounts!A:A,Accounts!B:B)</f>
        <v>#N/A</v>
      </c>
      <c r="F401" s="101" t="e">
        <f>LOOKUP(Table1[[#This Row],[Account '#]],Accounts!A:A,Accounts!D:D)</f>
        <v>#N/A</v>
      </c>
      <c r="G401" s="145"/>
      <c r="H401" s="144" t="e">
        <f>IF(Table1[[#This Row],[GST?]],Table1[[#This Row],[Amount inc GST]]-(Table1[[#This Row],[Amount inc GST]]/1.15),0)</f>
        <v>#N/A</v>
      </c>
      <c r="I401" s="145" t="e">
        <f>Table1[[#This Row],[Amount inc GST]]-Table1[[#This Row],[GST]]</f>
        <v>#N/A</v>
      </c>
      <c r="J401" s="97"/>
      <c r="K401" s="153">
        <f>IF(J401="c",K400+Table1[[#This Row],[Amount inc GST]],K400)</f>
        <v>0</v>
      </c>
      <c r="L401" s="153">
        <f>IF(J401="p1",L400+Table1[Amount inc GST],L400)</f>
        <v>0</v>
      </c>
      <c r="M401" s="153">
        <f>IF(J401="p2",M400+Table1[Amount inc GST],M400)</f>
        <v>0</v>
      </c>
      <c r="N401" s="152">
        <f>IF(J401="s",N400+Table1[[#This Row],[Amount inc GST]],N400)</f>
        <v>0</v>
      </c>
      <c r="O401" s="129"/>
      <c r="P401" s="128" t="e">
        <f>Table1[[#This Row],[Amount ex GST]]</f>
        <v>#N/A</v>
      </c>
      <c r="Q401" s="129"/>
      <c r="R401" s="128" t="e">
        <f>Table1[[#This Row],[Amount ex GST]]-Table1[[#This Row],[Amount1]]</f>
        <v>#N/A</v>
      </c>
    </row>
    <row r="402" spans="1:18" x14ac:dyDescent="0.2">
      <c r="A402" s="99"/>
      <c r="B402" s="93"/>
      <c r="C402" s="94"/>
      <c r="D402" s="95"/>
      <c r="E402" s="100" t="e">
        <f>LOOKUP(D402,Accounts!A:A,Accounts!B:B)</f>
        <v>#N/A</v>
      </c>
      <c r="F402" s="100" t="e">
        <f>LOOKUP(Table1[[#This Row],[Account '#]],Accounts!A:A,Accounts!D:D)</f>
        <v>#N/A</v>
      </c>
      <c r="G402" s="144"/>
      <c r="H402" s="144" t="e">
        <f>IF(Table1[[#This Row],[GST?]],Table1[[#This Row],[Amount inc GST]]-(Table1[[#This Row],[Amount inc GST]]/1.15),0)</f>
        <v>#N/A</v>
      </c>
      <c r="I402" s="144" t="e">
        <f>Table1[[#This Row],[Amount inc GST]]-Table1[[#This Row],[GST]]</f>
        <v>#N/A</v>
      </c>
      <c r="J402" s="97"/>
      <c r="K402" s="153">
        <f>IF(J402="c",K401+Table1[[#This Row],[Amount inc GST]],K401)</f>
        <v>0</v>
      </c>
      <c r="L402" s="153">
        <f>IF(J402="p1",L401+Table1[Amount inc GST],L401)</f>
        <v>0</v>
      </c>
      <c r="M402" s="153">
        <f>IF(J402="p2",M401+Table1[Amount inc GST],M401)</f>
        <v>0</v>
      </c>
      <c r="N402" s="152">
        <f>IF(J402="s",N401+Table1[[#This Row],[Amount inc GST]],N401)</f>
        <v>0</v>
      </c>
      <c r="O402" s="129"/>
      <c r="P402" s="128" t="e">
        <f>Table1[[#This Row],[Amount ex GST]]</f>
        <v>#N/A</v>
      </c>
      <c r="Q402" s="129"/>
      <c r="R402" s="128" t="e">
        <f>Table1[[#This Row],[Amount ex GST]]-Table1[[#This Row],[Amount1]]</f>
        <v>#N/A</v>
      </c>
    </row>
    <row r="403" spans="1:18" x14ac:dyDescent="0.2">
      <c r="A403" s="99"/>
      <c r="B403" s="93"/>
      <c r="C403" s="94"/>
      <c r="D403" s="95"/>
      <c r="E403" s="100" t="e">
        <f>LOOKUP(D403,Accounts!A:A,Accounts!B:B)</f>
        <v>#N/A</v>
      </c>
      <c r="F403" s="100" t="e">
        <f>LOOKUP(Table1[[#This Row],[Account '#]],Accounts!A:A,Accounts!D:D)</f>
        <v>#N/A</v>
      </c>
      <c r="G403" s="144"/>
      <c r="H403" s="144" t="e">
        <f>IF(Table1[[#This Row],[GST?]],Table1[[#This Row],[Amount inc GST]]-(Table1[[#This Row],[Amount inc GST]]/1.15),0)</f>
        <v>#N/A</v>
      </c>
      <c r="I403" s="144" t="e">
        <f>Table1[[#This Row],[Amount inc GST]]-Table1[[#This Row],[GST]]</f>
        <v>#N/A</v>
      </c>
      <c r="J403" s="97"/>
      <c r="K403" s="153">
        <f>IF(J403="c",K402+Table1[[#This Row],[Amount inc GST]],K402)</f>
        <v>0</v>
      </c>
      <c r="L403" s="153">
        <f>IF(J403="p1",L402+Table1[Amount inc GST],L402)</f>
        <v>0</v>
      </c>
      <c r="M403" s="153">
        <f>IF(J403="p2",M402+Table1[Amount inc GST],M402)</f>
        <v>0</v>
      </c>
      <c r="N403" s="152">
        <f>IF(J403="s",N402+Table1[[#This Row],[Amount inc GST]],N402)</f>
        <v>0</v>
      </c>
      <c r="O403" s="129"/>
      <c r="P403" s="128" t="e">
        <f>Table1[[#This Row],[Amount ex GST]]</f>
        <v>#N/A</v>
      </c>
      <c r="Q403" s="129"/>
      <c r="R403" s="128" t="e">
        <f>Table1[[#This Row],[Amount ex GST]]-Table1[[#This Row],[Amount1]]</f>
        <v>#N/A</v>
      </c>
    </row>
    <row r="404" spans="1:18" x14ac:dyDescent="0.2">
      <c r="A404" s="99"/>
      <c r="B404" s="93"/>
      <c r="C404" s="94"/>
      <c r="D404" s="95"/>
      <c r="E404" s="100" t="e">
        <f>LOOKUP(D404,Accounts!A:A,Accounts!B:B)</f>
        <v>#N/A</v>
      </c>
      <c r="F404" s="100" t="e">
        <f>LOOKUP(Table1[[#This Row],[Account '#]],Accounts!A:A,Accounts!D:D)</f>
        <v>#N/A</v>
      </c>
      <c r="G404" s="144"/>
      <c r="H404" s="144" t="e">
        <f>IF(Table1[[#This Row],[GST?]],Table1[[#This Row],[Amount inc GST]]-(Table1[[#This Row],[Amount inc GST]]/1.15),0)</f>
        <v>#N/A</v>
      </c>
      <c r="I404" s="144" t="e">
        <f>Table1[[#This Row],[Amount inc GST]]-Table1[[#This Row],[GST]]</f>
        <v>#N/A</v>
      </c>
      <c r="J404" s="97"/>
      <c r="K404" s="153">
        <f>IF(J404="c",K403+Table1[[#This Row],[Amount inc GST]],K403)</f>
        <v>0</v>
      </c>
      <c r="L404" s="153">
        <f>IF(J404="p1",L403+Table1[Amount inc GST],L403)</f>
        <v>0</v>
      </c>
      <c r="M404" s="153">
        <f>IF(J404="p2",M403+Table1[Amount inc GST],M403)</f>
        <v>0</v>
      </c>
      <c r="N404" s="152">
        <f>IF(J404="s",N403+Table1[[#This Row],[Amount inc GST]],N403)</f>
        <v>0</v>
      </c>
      <c r="O404" s="129"/>
      <c r="P404" s="128" t="e">
        <f>Table1[[#This Row],[Amount ex GST]]</f>
        <v>#N/A</v>
      </c>
      <c r="Q404" s="129"/>
      <c r="R404" s="128" t="e">
        <f>Table1[[#This Row],[Amount ex GST]]-Table1[[#This Row],[Amount1]]</f>
        <v>#N/A</v>
      </c>
    </row>
    <row r="405" spans="1:18" x14ac:dyDescent="0.2">
      <c r="A405" s="99"/>
      <c r="B405" s="113"/>
      <c r="C405" s="103"/>
      <c r="D405" s="104"/>
      <c r="E405" s="101" t="e">
        <f>LOOKUP(D405,Accounts!A:A,Accounts!B:B)</f>
        <v>#N/A</v>
      </c>
      <c r="F405" s="101" t="e">
        <f>LOOKUP(Table1[[#This Row],[Account '#]],Accounts!A:A,Accounts!D:D)</f>
        <v>#N/A</v>
      </c>
      <c r="G405" s="145"/>
      <c r="H405" s="144" t="e">
        <f>IF(Table1[[#This Row],[GST?]],Table1[[#This Row],[Amount inc GST]]-(Table1[[#This Row],[Amount inc GST]]/1.15),0)</f>
        <v>#N/A</v>
      </c>
      <c r="I405" s="145" t="e">
        <f>Table1[[#This Row],[Amount inc GST]]-Table1[[#This Row],[GST]]</f>
        <v>#N/A</v>
      </c>
      <c r="J405" s="97"/>
      <c r="K405" s="153">
        <f>IF(J405="c",K404+Table1[[#This Row],[Amount inc GST]],K404)</f>
        <v>0</v>
      </c>
      <c r="L405" s="153">
        <f>IF(J405="p1",L404+Table1[Amount inc GST],L404)</f>
        <v>0</v>
      </c>
      <c r="M405" s="153">
        <f>IF(J405="p2",M404+Table1[Amount inc GST],M404)</f>
        <v>0</v>
      </c>
      <c r="N405" s="152">
        <f>IF(J405="s",N404+Table1[[#This Row],[Amount inc GST]],N404)</f>
        <v>0</v>
      </c>
      <c r="O405" s="129"/>
      <c r="P405" s="128" t="e">
        <f>Table1[[#This Row],[Amount ex GST]]</f>
        <v>#N/A</v>
      </c>
      <c r="Q405" s="129"/>
      <c r="R405" s="128" t="e">
        <f>Table1[[#This Row],[Amount ex GST]]-Table1[[#This Row],[Amount1]]</f>
        <v>#N/A</v>
      </c>
    </row>
    <row r="406" spans="1:18" x14ac:dyDescent="0.2">
      <c r="A406" s="99"/>
      <c r="B406" s="93"/>
      <c r="C406" s="94"/>
      <c r="D406" s="95"/>
      <c r="E406" s="100" t="e">
        <f>LOOKUP(D406,Accounts!A:A,Accounts!B:B)</f>
        <v>#N/A</v>
      </c>
      <c r="F406" s="100" t="e">
        <f>LOOKUP(Table1[[#This Row],[Account '#]],Accounts!A:A,Accounts!D:D)</f>
        <v>#N/A</v>
      </c>
      <c r="G406" s="144"/>
      <c r="H406" s="144" t="e">
        <f>IF(Table1[[#This Row],[GST?]],Table1[[#This Row],[Amount inc GST]]-(Table1[[#This Row],[Amount inc GST]]/1.15),0)</f>
        <v>#N/A</v>
      </c>
      <c r="I406" s="144" t="e">
        <f>Table1[[#This Row],[Amount inc GST]]-Table1[[#This Row],[GST]]</f>
        <v>#N/A</v>
      </c>
      <c r="J406" s="97"/>
      <c r="K406" s="153">
        <f>IF(J406="c",K405+Table1[[#This Row],[Amount inc GST]],K405)</f>
        <v>0</v>
      </c>
      <c r="L406" s="153">
        <f>IF(J406="p1",L405+Table1[Amount inc GST],L405)</f>
        <v>0</v>
      </c>
      <c r="M406" s="153">
        <f>IF(J406="p2",M405+Table1[Amount inc GST],M405)</f>
        <v>0</v>
      </c>
      <c r="N406" s="152">
        <f>IF(J406="s",N405+Table1[[#This Row],[Amount inc GST]],N405)</f>
        <v>0</v>
      </c>
      <c r="O406" s="129"/>
      <c r="P406" s="128" t="e">
        <f>Table1[[#This Row],[Amount ex GST]]</f>
        <v>#N/A</v>
      </c>
      <c r="Q406" s="129"/>
      <c r="R406" s="128" t="e">
        <f>Table1[[#This Row],[Amount ex GST]]-Table1[[#This Row],[Amount1]]</f>
        <v>#N/A</v>
      </c>
    </row>
    <row r="407" spans="1:18" x14ac:dyDescent="0.2">
      <c r="A407" s="99"/>
      <c r="B407" s="93"/>
      <c r="C407" s="94"/>
      <c r="D407" s="95"/>
      <c r="E407" s="100" t="e">
        <f>LOOKUP(D407,Accounts!A:A,Accounts!B:B)</f>
        <v>#N/A</v>
      </c>
      <c r="F407" s="100" t="e">
        <f>LOOKUP(Table1[[#This Row],[Account '#]],Accounts!A:A,Accounts!D:D)</f>
        <v>#N/A</v>
      </c>
      <c r="G407" s="144"/>
      <c r="H407" s="144" t="e">
        <f>IF(Table1[[#This Row],[GST?]],Table1[[#This Row],[Amount inc GST]]-(Table1[[#This Row],[Amount inc GST]]/1.15),0)</f>
        <v>#N/A</v>
      </c>
      <c r="I407" s="144" t="e">
        <f>Table1[[#This Row],[Amount inc GST]]-Table1[[#This Row],[GST]]</f>
        <v>#N/A</v>
      </c>
      <c r="J407" s="97"/>
      <c r="K407" s="153">
        <f>IF(J407="c",K406+Table1[[#This Row],[Amount inc GST]],K406)</f>
        <v>0</v>
      </c>
      <c r="L407" s="153">
        <f>IF(J407="p1",L406+Table1[Amount inc GST],L406)</f>
        <v>0</v>
      </c>
      <c r="M407" s="153">
        <f>IF(J407="p2",M406+Table1[Amount inc GST],M406)</f>
        <v>0</v>
      </c>
      <c r="N407" s="152">
        <f>IF(J407="s",N406+Table1[[#This Row],[Amount inc GST]],N406)</f>
        <v>0</v>
      </c>
      <c r="O407" s="129"/>
      <c r="P407" s="128" t="e">
        <f>Table1[[#This Row],[Amount ex GST]]</f>
        <v>#N/A</v>
      </c>
      <c r="Q407" s="129"/>
      <c r="R407" s="128" t="e">
        <f>Table1[[#This Row],[Amount ex GST]]-Table1[[#This Row],[Amount1]]</f>
        <v>#N/A</v>
      </c>
    </row>
    <row r="408" spans="1:18" x14ac:dyDescent="0.2">
      <c r="A408" s="99"/>
      <c r="B408" s="93"/>
      <c r="C408" s="94"/>
      <c r="D408" s="95"/>
      <c r="E408" s="100" t="e">
        <f>LOOKUP(D408,Accounts!A:A,Accounts!B:B)</f>
        <v>#N/A</v>
      </c>
      <c r="F408" s="100" t="e">
        <f>LOOKUP(Table1[[#This Row],[Account '#]],Accounts!A:A,Accounts!D:D)</f>
        <v>#N/A</v>
      </c>
      <c r="G408" s="144"/>
      <c r="H408" s="144" t="e">
        <f>IF(Table1[[#This Row],[GST?]],Table1[[#This Row],[Amount inc GST]]-(Table1[[#This Row],[Amount inc GST]]/1.15),0)</f>
        <v>#N/A</v>
      </c>
      <c r="I408" s="144" t="e">
        <f>Table1[[#This Row],[Amount inc GST]]-Table1[[#This Row],[GST]]</f>
        <v>#N/A</v>
      </c>
      <c r="J408" s="97"/>
      <c r="K408" s="153">
        <f>IF(J408="c",K407+Table1[[#This Row],[Amount inc GST]],K407)</f>
        <v>0</v>
      </c>
      <c r="L408" s="153">
        <f>IF(J408="p1",L407+Table1[Amount inc GST],L407)</f>
        <v>0</v>
      </c>
      <c r="M408" s="153">
        <f>IF(J408="p2",M407+Table1[Amount inc GST],M407)</f>
        <v>0</v>
      </c>
      <c r="N408" s="152">
        <f>IF(J408="s",N407+Table1[[#This Row],[Amount inc GST]],N407)</f>
        <v>0</v>
      </c>
      <c r="O408" s="129"/>
      <c r="P408" s="128" t="e">
        <f>Table1[[#This Row],[Amount ex GST]]</f>
        <v>#N/A</v>
      </c>
      <c r="Q408" s="129"/>
      <c r="R408" s="128" t="e">
        <f>Table1[[#This Row],[Amount ex GST]]-Table1[[#This Row],[Amount1]]</f>
        <v>#N/A</v>
      </c>
    </row>
    <row r="409" spans="1:18" x14ac:dyDescent="0.2">
      <c r="A409" s="99"/>
      <c r="B409" s="93"/>
      <c r="C409" s="94"/>
      <c r="D409" s="95"/>
      <c r="E409" s="100" t="e">
        <f>LOOKUP(D409,Accounts!A:A,Accounts!B:B)</f>
        <v>#N/A</v>
      </c>
      <c r="F409" s="100" t="e">
        <f>LOOKUP(Table1[[#This Row],[Account '#]],Accounts!A:A,Accounts!D:D)</f>
        <v>#N/A</v>
      </c>
      <c r="G409" s="144"/>
      <c r="H409" s="144" t="e">
        <f>IF(Table1[[#This Row],[GST?]],Table1[[#This Row],[Amount inc GST]]-(Table1[[#This Row],[Amount inc GST]]/1.15),0)</f>
        <v>#N/A</v>
      </c>
      <c r="I409" s="144" t="e">
        <f>Table1[[#This Row],[Amount inc GST]]-Table1[[#This Row],[GST]]</f>
        <v>#N/A</v>
      </c>
      <c r="J409" s="97"/>
      <c r="K409" s="153">
        <f>IF(J409="c",K408+Table1[[#This Row],[Amount inc GST]],K408)</f>
        <v>0</v>
      </c>
      <c r="L409" s="153">
        <f>IF(J409="p1",L408+Table1[Amount inc GST],L408)</f>
        <v>0</v>
      </c>
      <c r="M409" s="153">
        <f>IF(J409="p2",M408+Table1[Amount inc GST],M408)</f>
        <v>0</v>
      </c>
      <c r="N409" s="152">
        <f>IF(J409="s",N408+Table1[[#This Row],[Amount inc GST]],N408)</f>
        <v>0</v>
      </c>
      <c r="O409" s="129"/>
      <c r="P409" s="128" t="e">
        <f>Table1[[#This Row],[Amount ex GST]]</f>
        <v>#N/A</v>
      </c>
      <c r="Q409" s="129"/>
      <c r="R409" s="128" t="e">
        <f>Table1[[#This Row],[Amount ex GST]]-Table1[[#This Row],[Amount1]]</f>
        <v>#N/A</v>
      </c>
    </row>
    <row r="410" spans="1:18" x14ac:dyDescent="0.2">
      <c r="A410" s="99"/>
      <c r="B410" s="93"/>
      <c r="C410" s="94"/>
      <c r="D410" s="95"/>
      <c r="E410" s="100" t="e">
        <f>LOOKUP(D410,Accounts!A:A,Accounts!B:B)</f>
        <v>#N/A</v>
      </c>
      <c r="F410" s="100" t="e">
        <f>LOOKUP(Table1[[#This Row],[Account '#]],Accounts!A:A,Accounts!D:D)</f>
        <v>#N/A</v>
      </c>
      <c r="G410" s="144"/>
      <c r="H410" s="144" t="e">
        <f>IF(Table1[[#This Row],[GST?]],Table1[[#This Row],[Amount inc GST]]-(Table1[[#This Row],[Amount inc GST]]/1.15),0)</f>
        <v>#N/A</v>
      </c>
      <c r="I410" s="144" t="e">
        <f>Table1[[#This Row],[Amount inc GST]]-Table1[[#This Row],[GST]]</f>
        <v>#N/A</v>
      </c>
      <c r="J410" s="97"/>
      <c r="K410" s="153">
        <f>IF(J410="c",K409+Table1[[#This Row],[Amount inc GST]],K409)</f>
        <v>0</v>
      </c>
      <c r="L410" s="153">
        <f>IF(J410="p1",L409+Table1[Amount inc GST],L409)</f>
        <v>0</v>
      </c>
      <c r="M410" s="153">
        <f>IF(J410="p2",M409+Table1[Amount inc GST],M409)</f>
        <v>0</v>
      </c>
      <c r="N410" s="152">
        <f>IF(J410="s",N409+Table1[[#This Row],[Amount inc GST]],N409)</f>
        <v>0</v>
      </c>
      <c r="O410" s="129"/>
      <c r="P410" s="128" t="e">
        <f>Table1[[#This Row],[Amount ex GST]]</f>
        <v>#N/A</v>
      </c>
      <c r="Q410" s="129"/>
      <c r="R410" s="128" t="e">
        <f>Table1[[#This Row],[Amount ex GST]]-Table1[[#This Row],[Amount1]]</f>
        <v>#N/A</v>
      </c>
    </row>
    <row r="411" spans="1:18" x14ac:dyDescent="0.2">
      <c r="A411" s="99"/>
      <c r="B411" s="93"/>
      <c r="C411" s="94"/>
      <c r="D411" s="95"/>
      <c r="E411" s="100" t="e">
        <f>LOOKUP(D411,Accounts!A:A,Accounts!B:B)</f>
        <v>#N/A</v>
      </c>
      <c r="F411" s="100" t="e">
        <f>LOOKUP(Table1[[#This Row],[Account '#]],Accounts!A:A,Accounts!D:D)</f>
        <v>#N/A</v>
      </c>
      <c r="G411" s="144"/>
      <c r="H411" s="144" t="e">
        <f>IF(Table1[[#This Row],[GST?]],Table1[[#This Row],[Amount inc GST]]-(Table1[[#This Row],[Amount inc GST]]/1.15),0)</f>
        <v>#N/A</v>
      </c>
      <c r="I411" s="144" t="e">
        <f>Table1[[#This Row],[Amount inc GST]]-Table1[[#This Row],[GST]]</f>
        <v>#N/A</v>
      </c>
      <c r="J411" s="97"/>
      <c r="K411" s="153">
        <f>IF(J411="c",K410+Table1[[#This Row],[Amount inc GST]],K410)</f>
        <v>0</v>
      </c>
      <c r="L411" s="153">
        <f>IF(J411="p1",L410+Table1[Amount inc GST],L410)</f>
        <v>0</v>
      </c>
      <c r="M411" s="153">
        <f>IF(J411="p2",M410+Table1[Amount inc GST],M410)</f>
        <v>0</v>
      </c>
      <c r="N411" s="152">
        <f>IF(J411="s",N410+Table1[[#This Row],[Amount inc GST]],N410)</f>
        <v>0</v>
      </c>
      <c r="O411" s="129"/>
      <c r="P411" s="128" t="e">
        <f>Table1[[#This Row],[Amount ex GST]]</f>
        <v>#N/A</v>
      </c>
      <c r="Q411" s="129"/>
      <c r="R411" s="128" t="e">
        <f>Table1[[#This Row],[Amount ex GST]]-Table1[[#This Row],[Amount1]]</f>
        <v>#N/A</v>
      </c>
    </row>
    <row r="412" spans="1:18" x14ac:dyDescent="0.2">
      <c r="A412" s="99"/>
      <c r="B412" s="93"/>
      <c r="C412" s="94"/>
      <c r="D412" s="95"/>
      <c r="E412" s="100" t="e">
        <f>LOOKUP(D412,Accounts!A:A,Accounts!B:B)</f>
        <v>#N/A</v>
      </c>
      <c r="F412" s="100" t="e">
        <f>LOOKUP(Table1[[#This Row],[Account '#]],Accounts!A:A,Accounts!D:D)</f>
        <v>#N/A</v>
      </c>
      <c r="G412" s="144"/>
      <c r="H412" s="144" t="e">
        <f>IF(Table1[[#This Row],[GST?]],Table1[[#This Row],[Amount inc GST]]-(Table1[[#This Row],[Amount inc GST]]/1.15),0)</f>
        <v>#N/A</v>
      </c>
      <c r="I412" s="144" t="e">
        <f>Table1[[#This Row],[Amount inc GST]]-Table1[[#This Row],[GST]]</f>
        <v>#N/A</v>
      </c>
      <c r="J412" s="97"/>
      <c r="K412" s="153">
        <f>IF(J412="c",K411+Table1[[#This Row],[Amount inc GST]],K411)</f>
        <v>0</v>
      </c>
      <c r="L412" s="153">
        <f>IF(J412="p1",L411+Table1[Amount inc GST],L411)</f>
        <v>0</v>
      </c>
      <c r="M412" s="153">
        <f>IF(J412="p2",M411+Table1[Amount inc GST],M411)</f>
        <v>0</v>
      </c>
      <c r="N412" s="152">
        <f>IF(J412="s",N411+Table1[[#This Row],[Amount inc GST]],N411)</f>
        <v>0</v>
      </c>
      <c r="O412" s="129"/>
      <c r="P412" s="128" t="e">
        <f>Table1[[#This Row],[Amount ex GST]]</f>
        <v>#N/A</v>
      </c>
      <c r="Q412" s="129"/>
      <c r="R412" s="128" t="e">
        <f>Table1[[#This Row],[Amount ex GST]]-Table1[[#This Row],[Amount1]]</f>
        <v>#N/A</v>
      </c>
    </row>
    <row r="413" spans="1:18" x14ac:dyDescent="0.2">
      <c r="A413" s="99"/>
      <c r="B413" s="93"/>
      <c r="C413" s="94"/>
      <c r="D413" s="95"/>
      <c r="E413" s="100" t="e">
        <f>LOOKUP(D413,Accounts!A:A,Accounts!B:B)</f>
        <v>#N/A</v>
      </c>
      <c r="F413" s="100" t="e">
        <f>LOOKUP(Table1[[#This Row],[Account '#]],Accounts!A:A,Accounts!D:D)</f>
        <v>#N/A</v>
      </c>
      <c r="G413" s="144"/>
      <c r="H413" s="144" t="e">
        <f>IF(Table1[[#This Row],[GST?]],Table1[[#This Row],[Amount inc GST]]-(Table1[[#This Row],[Amount inc GST]]/1.15),0)</f>
        <v>#N/A</v>
      </c>
      <c r="I413" s="144" t="e">
        <f>Table1[[#This Row],[Amount inc GST]]-Table1[[#This Row],[GST]]</f>
        <v>#N/A</v>
      </c>
      <c r="J413" s="97"/>
      <c r="K413" s="153">
        <f>IF(J413="c",K412+Table1[[#This Row],[Amount inc GST]],K412)</f>
        <v>0</v>
      </c>
      <c r="L413" s="153">
        <f>IF(J413="p1",L412+Table1[Amount inc GST],L412)</f>
        <v>0</v>
      </c>
      <c r="M413" s="153">
        <f>IF(J413="p2",M412+Table1[Amount inc GST],M412)</f>
        <v>0</v>
      </c>
      <c r="N413" s="152">
        <f>IF(J413="s",N412+Table1[[#This Row],[Amount inc GST]],N412)</f>
        <v>0</v>
      </c>
      <c r="O413" s="129"/>
      <c r="P413" s="128" t="e">
        <f>Table1[[#This Row],[Amount ex GST]]</f>
        <v>#N/A</v>
      </c>
      <c r="Q413" s="129"/>
      <c r="R413" s="128" t="e">
        <f>Table1[[#This Row],[Amount ex GST]]-Table1[[#This Row],[Amount1]]</f>
        <v>#N/A</v>
      </c>
    </row>
    <row r="414" spans="1:18" x14ac:dyDescent="0.2">
      <c r="A414" s="99"/>
      <c r="B414" s="114"/>
      <c r="C414" s="103"/>
      <c r="D414" s="104"/>
      <c r="E414" s="100" t="e">
        <f>LOOKUP(D414,Accounts!A:A,Accounts!B:B)</f>
        <v>#N/A</v>
      </c>
      <c r="F414" s="100" t="e">
        <f>LOOKUP(Table1[[#This Row],[Account '#]],Accounts!A:A,Accounts!D:D)</f>
        <v>#N/A</v>
      </c>
      <c r="G414" s="147"/>
      <c r="H414" s="144" t="e">
        <f>IF(Table1[[#This Row],[GST?]],Table1[[#This Row],[Amount inc GST]]-(Table1[[#This Row],[Amount inc GST]]/1.15),0)</f>
        <v>#N/A</v>
      </c>
      <c r="I414" s="147" t="e">
        <f>Table1[[#This Row],[Amount inc GST]]-Table1[[#This Row],[GST]]</f>
        <v>#N/A</v>
      </c>
      <c r="J414" s="97"/>
      <c r="K414" s="153">
        <f>IF(J414="c",K413+Table1[[#This Row],[Amount inc GST]],K413)</f>
        <v>0</v>
      </c>
      <c r="L414" s="153">
        <f>IF(J414="p1",L413+Table1[Amount inc GST],L413)</f>
        <v>0</v>
      </c>
      <c r="M414" s="153">
        <f>IF(J414="p2",M413+Table1[Amount inc GST],M413)</f>
        <v>0</v>
      </c>
      <c r="N414" s="152">
        <f>IF(J414="s",N413+Table1[[#This Row],[Amount inc GST]],N413)</f>
        <v>0</v>
      </c>
      <c r="O414" s="129"/>
      <c r="P414" s="128" t="e">
        <f>Table1[[#This Row],[Amount ex GST]]</f>
        <v>#N/A</v>
      </c>
      <c r="Q414" s="129"/>
      <c r="R414" s="128" t="e">
        <f>Table1[[#This Row],[Amount ex GST]]-Table1[[#This Row],[Amount1]]</f>
        <v>#N/A</v>
      </c>
    </row>
    <row r="415" spans="1:18" x14ac:dyDescent="0.2">
      <c r="A415" s="99"/>
      <c r="B415" s="93"/>
      <c r="C415" s="94"/>
      <c r="D415" s="95"/>
      <c r="E415" s="100" t="e">
        <f>LOOKUP(D415,Accounts!A:A,Accounts!B:B)</f>
        <v>#N/A</v>
      </c>
      <c r="F415" s="100" t="e">
        <f>LOOKUP(Table1[[#This Row],[Account '#]],Accounts!A:A,Accounts!D:D)</f>
        <v>#N/A</v>
      </c>
      <c r="G415" s="144"/>
      <c r="H415" s="144" t="e">
        <f>IF(Table1[[#This Row],[GST?]],Table1[[#This Row],[Amount inc GST]]-(Table1[[#This Row],[Amount inc GST]]/1.15),0)</f>
        <v>#N/A</v>
      </c>
      <c r="I415" s="144" t="e">
        <f>Table1[[#This Row],[Amount inc GST]]-Table1[[#This Row],[GST]]</f>
        <v>#N/A</v>
      </c>
      <c r="J415" s="97"/>
      <c r="K415" s="153">
        <f>IF(J415="c",K414+Table1[[#This Row],[Amount inc GST]],K414)</f>
        <v>0</v>
      </c>
      <c r="L415" s="153">
        <f>IF(J415="p1",L414+Table1[Amount inc GST],L414)</f>
        <v>0</v>
      </c>
      <c r="M415" s="153">
        <f>IF(J415="p2",M414+Table1[Amount inc GST],M414)</f>
        <v>0</v>
      </c>
      <c r="N415" s="152">
        <f>IF(J415="s",N414+Table1[[#This Row],[Amount inc GST]],N414)</f>
        <v>0</v>
      </c>
      <c r="O415" s="129"/>
      <c r="P415" s="128" t="e">
        <f>Table1[[#This Row],[Amount ex GST]]</f>
        <v>#N/A</v>
      </c>
      <c r="Q415" s="129"/>
      <c r="R415" s="128" t="e">
        <f>Table1[[#This Row],[Amount ex GST]]-Table1[[#This Row],[Amount1]]</f>
        <v>#N/A</v>
      </c>
    </row>
    <row r="416" spans="1:18" x14ac:dyDescent="0.2">
      <c r="A416" s="99"/>
      <c r="B416" s="93"/>
      <c r="C416" s="103"/>
      <c r="D416" s="104"/>
      <c r="E416" s="100" t="e">
        <f>LOOKUP(D416,Accounts!A:A,Accounts!B:B)</f>
        <v>#N/A</v>
      </c>
      <c r="F416" s="100" t="e">
        <f>LOOKUP(Table1[[#This Row],[Account '#]],Accounts!A:A,Accounts!D:D)</f>
        <v>#N/A</v>
      </c>
      <c r="G416" s="145"/>
      <c r="H416" s="144" t="e">
        <f>IF(Table1[[#This Row],[GST?]],Table1[[#This Row],[Amount inc GST]]-(Table1[[#This Row],[Amount inc GST]]/1.15),0)</f>
        <v>#N/A</v>
      </c>
      <c r="I416" s="145" t="e">
        <f>Table1[[#This Row],[Amount inc GST]]-Table1[[#This Row],[GST]]</f>
        <v>#N/A</v>
      </c>
      <c r="J416" s="97"/>
      <c r="K416" s="153">
        <f>IF(J416="c",K415+Table1[[#This Row],[Amount inc GST]],K415)</f>
        <v>0</v>
      </c>
      <c r="L416" s="153">
        <f>IF(J416="p1",L415+Table1[Amount inc GST],L415)</f>
        <v>0</v>
      </c>
      <c r="M416" s="153">
        <f>IF(J416="p2",M415+Table1[Amount inc GST],M415)</f>
        <v>0</v>
      </c>
      <c r="N416" s="152">
        <f>IF(J416="s",N415+Table1[[#This Row],[Amount inc GST]],N415)</f>
        <v>0</v>
      </c>
      <c r="O416" s="129"/>
      <c r="P416" s="128" t="e">
        <f>Table1[[#This Row],[Amount ex GST]]</f>
        <v>#N/A</v>
      </c>
      <c r="Q416" s="129"/>
      <c r="R416" s="128" t="e">
        <f>Table1[[#This Row],[Amount ex GST]]-Table1[[#This Row],[Amount1]]</f>
        <v>#N/A</v>
      </c>
    </row>
    <row r="417" spans="1:18" x14ac:dyDescent="0.2">
      <c r="A417" s="99"/>
      <c r="B417" s="93"/>
      <c r="C417" s="103"/>
      <c r="D417" s="104"/>
      <c r="E417" s="101" t="e">
        <f>LOOKUP(D417,Accounts!A:A,Accounts!B:B)</f>
        <v>#N/A</v>
      </c>
      <c r="F417" s="101" t="e">
        <f>LOOKUP(Table1[[#This Row],[Account '#]],Accounts!A:A,Accounts!D:D)</f>
        <v>#N/A</v>
      </c>
      <c r="G417" s="145"/>
      <c r="H417" s="144" t="e">
        <f>IF(Table1[[#This Row],[GST?]],Table1[[#This Row],[Amount inc GST]]-(Table1[[#This Row],[Amount inc GST]]/1.15),0)</f>
        <v>#N/A</v>
      </c>
      <c r="I417" s="145" t="e">
        <f>Table1[[#This Row],[Amount inc GST]]-Table1[[#This Row],[GST]]</f>
        <v>#N/A</v>
      </c>
      <c r="J417" s="97"/>
      <c r="K417" s="153">
        <f>IF(J417="c",K416+Table1[[#This Row],[Amount inc GST]],K416)</f>
        <v>0</v>
      </c>
      <c r="L417" s="153">
        <f>IF(J417="p1",L416+Table1[Amount inc GST],L416)</f>
        <v>0</v>
      </c>
      <c r="M417" s="153">
        <f>IF(J417="p2",M416+Table1[Amount inc GST],M416)</f>
        <v>0</v>
      </c>
      <c r="N417" s="152">
        <f>IF(J417="s",N416+Table1[[#This Row],[Amount inc GST]],N416)</f>
        <v>0</v>
      </c>
      <c r="O417" s="129"/>
      <c r="P417" s="128" t="e">
        <f>Table1[[#This Row],[Amount ex GST]]</f>
        <v>#N/A</v>
      </c>
      <c r="Q417" s="129"/>
      <c r="R417" s="128" t="e">
        <f>Table1[[#This Row],[Amount ex GST]]-Table1[[#This Row],[Amount1]]</f>
        <v>#N/A</v>
      </c>
    </row>
    <row r="418" spans="1:18" x14ac:dyDescent="0.2">
      <c r="A418" s="99"/>
      <c r="B418" s="93"/>
      <c r="C418" s="103"/>
      <c r="D418" s="104"/>
      <c r="E418" s="101" t="e">
        <f>LOOKUP(D418,Accounts!A:A,Accounts!B:B)</f>
        <v>#N/A</v>
      </c>
      <c r="F418" s="101" t="e">
        <f>LOOKUP(Table1[[#This Row],[Account '#]],Accounts!A:A,Accounts!D:D)</f>
        <v>#N/A</v>
      </c>
      <c r="G418" s="145"/>
      <c r="H418" s="144" t="e">
        <f>IF(Table1[[#This Row],[GST?]],Table1[[#This Row],[Amount inc GST]]-(Table1[[#This Row],[Amount inc GST]]/1.15),0)</f>
        <v>#N/A</v>
      </c>
      <c r="I418" s="145" t="e">
        <f>Table1[[#This Row],[Amount inc GST]]-Table1[[#This Row],[GST]]</f>
        <v>#N/A</v>
      </c>
      <c r="J418" s="97"/>
      <c r="K418" s="153">
        <f>IF(J418="c",K417+Table1[[#This Row],[Amount inc GST]],K417)</f>
        <v>0</v>
      </c>
      <c r="L418" s="153">
        <f>IF(J418="p1",L417+Table1[Amount inc GST],L417)</f>
        <v>0</v>
      </c>
      <c r="M418" s="153">
        <f>IF(J418="p2",M417+Table1[Amount inc GST],M417)</f>
        <v>0</v>
      </c>
      <c r="N418" s="152">
        <f>IF(J418="s",N417+Table1[[#This Row],[Amount inc GST]],N417)</f>
        <v>0</v>
      </c>
      <c r="O418" s="129"/>
      <c r="P418" s="128" t="e">
        <f>Table1[[#This Row],[Amount ex GST]]</f>
        <v>#N/A</v>
      </c>
      <c r="Q418" s="129"/>
      <c r="R418" s="128" t="e">
        <f>Table1[[#This Row],[Amount ex GST]]-Table1[[#This Row],[Amount1]]</f>
        <v>#N/A</v>
      </c>
    </row>
    <row r="419" spans="1:18" x14ac:dyDescent="0.2">
      <c r="A419" s="99"/>
      <c r="B419" s="93"/>
      <c r="C419" s="103"/>
      <c r="D419" s="104"/>
      <c r="E419" s="101" t="e">
        <f>LOOKUP(D419,Accounts!A:A,Accounts!B:B)</f>
        <v>#N/A</v>
      </c>
      <c r="F419" s="101" t="e">
        <f>LOOKUP(Table1[[#This Row],[Account '#]],Accounts!A:A,Accounts!D:D)</f>
        <v>#N/A</v>
      </c>
      <c r="G419" s="145"/>
      <c r="H419" s="144" t="e">
        <f>IF(Table1[[#This Row],[GST?]],Table1[[#This Row],[Amount inc GST]]-(Table1[[#This Row],[Amount inc GST]]/1.15),0)</f>
        <v>#N/A</v>
      </c>
      <c r="I419" s="145" t="e">
        <f>Table1[[#This Row],[Amount inc GST]]-Table1[[#This Row],[GST]]</f>
        <v>#N/A</v>
      </c>
      <c r="J419" s="97"/>
      <c r="K419" s="153">
        <f>IF(J419="c",K418+Table1[[#This Row],[Amount inc GST]],K418)</f>
        <v>0</v>
      </c>
      <c r="L419" s="153">
        <f>IF(J419="p1",L418+Table1[Amount inc GST],L418)</f>
        <v>0</v>
      </c>
      <c r="M419" s="153">
        <f>IF(J419="p2",M418+Table1[Amount inc GST],M418)</f>
        <v>0</v>
      </c>
      <c r="N419" s="152">
        <f>IF(J419="s",N418+Table1[[#This Row],[Amount inc GST]],N418)</f>
        <v>0</v>
      </c>
      <c r="O419" s="129"/>
      <c r="P419" s="128" t="e">
        <f>Table1[[#This Row],[Amount ex GST]]</f>
        <v>#N/A</v>
      </c>
      <c r="Q419" s="129"/>
      <c r="R419" s="128" t="e">
        <f>Table1[[#This Row],[Amount ex GST]]-Table1[[#This Row],[Amount1]]</f>
        <v>#N/A</v>
      </c>
    </row>
    <row r="420" spans="1:18" x14ac:dyDescent="0.2">
      <c r="A420" s="99"/>
      <c r="B420" s="93"/>
      <c r="C420" s="103"/>
      <c r="D420" s="104"/>
      <c r="E420" s="101" t="e">
        <f>LOOKUP(D420,Accounts!A:A,Accounts!B:B)</f>
        <v>#N/A</v>
      </c>
      <c r="F420" s="101" t="e">
        <f>LOOKUP(Table1[[#This Row],[Account '#]],Accounts!A:A,Accounts!D:D)</f>
        <v>#N/A</v>
      </c>
      <c r="G420" s="145"/>
      <c r="H420" s="144" t="e">
        <f>IF(Table1[[#This Row],[GST?]],Table1[[#This Row],[Amount inc GST]]-(Table1[[#This Row],[Amount inc GST]]/1.15),0)</f>
        <v>#N/A</v>
      </c>
      <c r="I420" s="145" t="e">
        <f>Table1[[#This Row],[Amount inc GST]]-Table1[[#This Row],[GST]]</f>
        <v>#N/A</v>
      </c>
      <c r="J420" s="97"/>
      <c r="K420" s="153">
        <f>IF(J420="c",K419+Table1[[#This Row],[Amount inc GST]],K419)</f>
        <v>0</v>
      </c>
      <c r="L420" s="153">
        <f>IF(J420="p1",L419+Table1[Amount inc GST],L419)</f>
        <v>0</v>
      </c>
      <c r="M420" s="153">
        <f>IF(J420="p2",M419+Table1[Amount inc GST],M419)</f>
        <v>0</v>
      </c>
      <c r="N420" s="152">
        <f>IF(J420="s",N419+Table1[[#This Row],[Amount inc GST]],N419)</f>
        <v>0</v>
      </c>
      <c r="O420" s="129"/>
      <c r="P420" s="128" t="e">
        <f>Table1[[#This Row],[Amount ex GST]]</f>
        <v>#N/A</v>
      </c>
      <c r="Q420" s="129"/>
      <c r="R420" s="128" t="e">
        <f>Table1[[#This Row],[Amount ex GST]]-Table1[[#This Row],[Amount1]]</f>
        <v>#N/A</v>
      </c>
    </row>
    <row r="421" spans="1:18" x14ac:dyDescent="0.2">
      <c r="A421" s="99"/>
      <c r="B421" s="93"/>
      <c r="C421" s="103"/>
      <c r="D421" s="104"/>
      <c r="E421" s="101" t="e">
        <f>LOOKUP(D421,Accounts!A:A,Accounts!B:B)</f>
        <v>#N/A</v>
      </c>
      <c r="F421" s="101" t="e">
        <f>LOOKUP(Table1[[#This Row],[Account '#]],Accounts!A:A,Accounts!D:D)</f>
        <v>#N/A</v>
      </c>
      <c r="G421" s="145"/>
      <c r="H421" s="144" t="e">
        <f>IF(Table1[[#This Row],[GST?]],Table1[[#This Row],[Amount inc GST]]-(Table1[[#This Row],[Amount inc GST]]/1.15),0)</f>
        <v>#N/A</v>
      </c>
      <c r="I421" s="145" t="e">
        <f>Table1[[#This Row],[Amount inc GST]]-Table1[[#This Row],[GST]]</f>
        <v>#N/A</v>
      </c>
      <c r="J421" s="97"/>
      <c r="K421" s="153">
        <f>IF(J421="c",K420+Table1[[#This Row],[Amount inc GST]],K420)</f>
        <v>0</v>
      </c>
      <c r="L421" s="153">
        <f>IF(J421="p1",L420+Table1[Amount inc GST],L420)</f>
        <v>0</v>
      </c>
      <c r="M421" s="153">
        <f>IF(J421="p2",M420+Table1[Amount inc GST],M420)</f>
        <v>0</v>
      </c>
      <c r="N421" s="152">
        <f>IF(J421="s",N420+Table1[[#This Row],[Amount inc GST]],N420)</f>
        <v>0</v>
      </c>
      <c r="O421" s="129"/>
      <c r="P421" s="128" t="e">
        <f>Table1[[#This Row],[Amount ex GST]]</f>
        <v>#N/A</v>
      </c>
      <c r="Q421" s="129"/>
      <c r="R421" s="128" t="e">
        <f>Table1[[#This Row],[Amount ex GST]]-Table1[[#This Row],[Amount1]]</f>
        <v>#N/A</v>
      </c>
    </row>
    <row r="422" spans="1:18" x14ac:dyDescent="0.2">
      <c r="A422" s="99"/>
      <c r="B422" s="93"/>
      <c r="C422" s="103"/>
      <c r="D422" s="104"/>
      <c r="E422" s="101" t="e">
        <f>LOOKUP(D422,Accounts!A:A,Accounts!B:B)</f>
        <v>#N/A</v>
      </c>
      <c r="F422" s="101" t="e">
        <f>LOOKUP(Table1[[#This Row],[Account '#]],Accounts!A:A,Accounts!D:D)</f>
        <v>#N/A</v>
      </c>
      <c r="G422" s="145"/>
      <c r="H422" s="144" t="e">
        <f>IF(Table1[[#This Row],[GST?]],Table1[[#This Row],[Amount inc GST]]-(Table1[[#This Row],[Amount inc GST]]/1.15),0)</f>
        <v>#N/A</v>
      </c>
      <c r="I422" s="145" t="e">
        <f>Table1[[#This Row],[Amount inc GST]]-Table1[[#This Row],[GST]]</f>
        <v>#N/A</v>
      </c>
      <c r="J422" s="97"/>
      <c r="K422" s="153">
        <f>IF(J422="c",K421+Table1[[#This Row],[Amount inc GST]],K421)</f>
        <v>0</v>
      </c>
      <c r="L422" s="153">
        <f>IF(J422="p1",L421+Table1[Amount inc GST],L421)</f>
        <v>0</v>
      </c>
      <c r="M422" s="153">
        <f>IF(J422="p2",M421+Table1[Amount inc GST],M421)</f>
        <v>0</v>
      </c>
      <c r="N422" s="152">
        <f>IF(J422="s",N421+Table1[[#This Row],[Amount inc GST]],N421)</f>
        <v>0</v>
      </c>
      <c r="O422" s="129"/>
      <c r="P422" s="128" t="e">
        <f>Table1[[#This Row],[Amount ex GST]]</f>
        <v>#N/A</v>
      </c>
      <c r="Q422" s="129"/>
      <c r="R422" s="128" t="e">
        <f>Table1[[#This Row],[Amount ex GST]]-Table1[[#This Row],[Amount1]]</f>
        <v>#N/A</v>
      </c>
    </row>
    <row r="423" spans="1:18" x14ac:dyDescent="0.2">
      <c r="A423" s="99"/>
      <c r="B423" s="93"/>
      <c r="C423" s="103"/>
      <c r="D423" s="104"/>
      <c r="E423" s="101" t="e">
        <f>LOOKUP(D423,Accounts!A:A,Accounts!B:B)</f>
        <v>#N/A</v>
      </c>
      <c r="F423" s="101" t="e">
        <f>LOOKUP(Table1[[#This Row],[Account '#]],Accounts!A:A,Accounts!D:D)</f>
        <v>#N/A</v>
      </c>
      <c r="G423" s="145"/>
      <c r="H423" s="144" t="e">
        <f>IF(Table1[[#This Row],[GST?]],Table1[[#This Row],[Amount inc GST]]-(Table1[[#This Row],[Amount inc GST]]/1.15),0)</f>
        <v>#N/A</v>
      </c>
      <c r="I423" s="145" t="e">
        <f>Table1[[#This Row],[Amount inc GST]]-Table1[[#This Row],[GST]]</f>
        <v>#N/A</v>
      </c>
      <c r="J423" s="97"/>
      <c r="K423" s="153">
        <f>IF(J423="c",K422+Table1[[#This Row],[Amount inc GST]],K422)</f>
        <v>0</v>
      </c>
      <c r="L423" s="153">
        <f>IF(J423="p1",L422+Table1[Amount inc GST],L422)</f>
        <v>0</v>
      </c>
      <c r="M423" s="153">
        <f>IF(J423="p2",M422+Table1[Amount inc GST],M422)</f>
        <v>0</v>
      </c>
      <c r="N423" s="152">
        <f>IF(J423="s",N422+Table1[[#This Row],[Amount inc GST]],N422)</f>
        <v>0</v>
      </c>
      <c r="O423" s="129"/>
      <c r="P423" s="128" t="e">
        <f>Table1[[#This Row],[Amount ex GST]]</f>
        <v>#N/A</v>
      </c>
      <c r="Q423" s="129"/>
      <c r="R423" s="128" t="e">
        <f>Table1[[#This Row],[Amount ex GST]]-Table1[[#This Row],[Amount1]]</f>
        <v>#N/A</v>
      </c>
    </row>
    <row r="424" spans="1:18" x14ac:dyDescent="0.2">
      <c r="A424" s="99"/>
      <c r="B424" s="93"/>
      <c r="C424" s="103"/>
      <c r="D424" s="104"/>
      <c r="E424" s="101" t="e">
        <f>LOOKUP(D424,Accounts!A:A,Accounts!B:B)</f>
        <v>#N/A</v>
      </c>
      <c r="F424" s="101" t="e">
        <f>LOOKUP(Table1[[#This Row],[Account '#]],Accounts!A:A,Accounts!D:D)</f>
        <v>#N/A</v>
      </c>
      <c r="G424" s="145"/>
      <c r="H424" s="144" t="e">
        <f>IF(Table1[[#This Row],[GST?]],Table1[[#This Row],[Amount inc GST]]-(Table1[[#This Row],[Amount inc GST]]/1.15),0)</f>
        <v>#N/A</v>
      </c>
      <c r="I424" s="145" t="e">
        <f>Table1[[#This Row],[Amount inc GST]]-Table1[[#This Row],[GST]]</f>
        <v>#N/A</v>
      </c>
      <c r="J424" s="97"/>
      <c r="K424" s="153">
        <f>IF(J424="c",K423+Table1[[#This Row],[Amount inc GST]],K423)</f>
        <v>0</v>
      </c>
      <c r="L424" s="153">
        <f>IF(J424="p1",L423+Table1[Amount inc GST],L423)</f>
        <v>0</v>
      </c>
      <c r="M424" s="153">
        <f>IF(J424="p2",M423+Table1[Amount inc GST],M423)</f>
        <v>0</v>
      </c>
      <c r="N424" s="152">
        <f>IF(J424="s",N423+Table1[[#This Row],[Amount inc GST]],N423)</f>
        <v>0</v>
      </c>
      <c r="O424" s="129"/>
      <c r="P424" s="128" t="e">
        <f>Table1[[#This Row],[Amount ex GST]]</f>
        <v>#N/A</v>
      </c>
      <c r="Q424" s="129"/>
      <c r="R424" s="128" t="e">
        <f>Table1[[#This Row],[Amount ex GST]]-Table1[[#This Row],[Amount1]]</f>
        <v>#N/A</v>
      </c>
    </row>
    <row r="425" spans="1:18" x14ac:dyDescent="0.2">
      <c r="A425" s="99"/>
      <c r="B425" s="93"/>
      <c r="C425" s="103"/>
      <c r="D425" s="104"/>
      <c r="E425" s="101" t="e">
        <f>LOOKUP(D425,Accounts!A:A,Accounts!B:B)</f>
        <v>#N/A</v>
      </c>
      <c r="F425" s="101" t="e">
        <f>LOOKUP(Table1[[#This Row],[Account '#]],Accounts!A:A,Accounts!D:D)</f>
        <v>#N/A</v>
      </c>
      <c r="G425" s="145"/>
      <c r="H425" s="144" t="e">
        <f>IF(Table1[[#This Row],[GST?]],Table1[[#This Row],[Amount inc GST]]-(Table1[[#This Row],[Amount inc GST]]/1.15),0)</f>
        <v>#N/A</v>
      </c>
      <c r="I425" s="145" t="e">
        <f>Table1[[#This Row],[Amount inc GST]]-Table1[[#This Row],[GST]]</f>
        <v>#N/A</v>
      </c>
      <c r="J425" s="97"/>
      <c r="K425" s="153">
        <f>IF(J425="c",K424+Table1[[#This Row],[Amount inc GST]],K424)</f>
        <v>0</v>
      </c>
      <c r="L425" s="153">
        <f>IF(J425="p1",L424+Table1[Amount inc GST],L424)</f>
        <v>0</v>
      </c>
      <c r="M425" s="153">
        <f>IF(J425="p2",M424+Table1[Amount inc GST],M424)</f>
        <v>0</v>
      </c>
      <c r="N425" s="152">
        <f>IF(J425="s",N424+Table1[[#This Row],[Amount inc GST]],N424)</f>
        <v>0</v>
      </c>
      <c r="O425" s="129"/>
      <c r="P425" s="128" t="e">
        <f>Table1[[#This Row],[Amount ex GST]]</f>
        <v>#N/A</v>
      </c>
      <c r="Q425" s="129"/>
      <c r="R425" s="128" t="e">
        <f>Table1[[#This Row],[Amount ex GST]]-Table1[[#This Row],[Amount1]]</f>
        <v>#N/A</v>
      </c>
    </row>
    <row r="426" spans="1:18" x14ac:dyDescent="0.2">
      <c r="A426" s="99"/>
      <c r="B426" s="93"/>
      <c r="C426" s="103"/>
      <c r="D426" s="104"/>
      <c r="E426" s="101" t="e">
        <f>LOOKUP(D426,Accounts!A:A,Accounts!B:B)</f>
        <v>#N/A</v>
      </c>
      <c r="F426" s="101" t="e">
        <f>LOOKUP(Table1[[#This Row],[Account '#]],Accounts!A:A,Accounts!D:D)</f>
        <v>#N/A</v>
      </c>
      <c r="G426" s="145"/>
      <c r="H426" s="144" t="e">
        <f>IF(Table1[[#This Row],[GST?]],Table1[[#This Row],[Amount inc GST]]-(Table1[[#This Row],[Amount inc GST]]/1.15),0)</f>
        <v>#N/A</v>
      </c>
      <c r="I426" s="145" t="e">
        <f>Table1[[#This Row],[Amount inc GST]]-Table1[[#This Row],[GST]]</f>
        <v>#N/A</v>
      </c>
      <c r="J426" s="97"/>
      <c r="K426" s="153">
        <f>IF(J426="c",K425+Table1[[#This Row],[Amount inc GST]],K425)</f>
        <v>0</v>
      </c>
      <c r="L426" s="153">
        <f>IF(J426="p1",L425+Table1[Amount inc GST],L425)</f>
        <v>0</v>
      </c>
      <c r="M426" s="153">
        <f>IF(J426="p2",M425+Table1[Amount inc GST],M425)</f>
        <v>0</v>
      </c>
      <c r="N426" s="152">
        <f>IF(J426="s",N425+Table1[[#This Row],[Amount inc GST]],N425)</f>
        <v>0</v>
      </c>
      <c r="O426" s="129"/>
      <c r="P426" s="128" t="e">
        <f>Table1[[#This Row],[Amount ex GST]]</f>
        <v>#N/A</v>
      </c>
      <c r="Q426" s="129"/>
      <c r="R426" s="128" t="e">
        <f>Table1[[#This Row],[Amount ex GST]]-Table1[[#This Row],[Amount1]]</f>
        <v>#N/A</v>
      </c>
    </row>
    <row r="427" spans="1:18" x14ac:dyDescent="0.2">
      <c r="A427" s="99"/>
      <c r="B427" s="93"/>
      <c r="C427" s="103"/>
      <c r="D427" s="104"/>
      <c r="E427" s="101" t="e">
        <f>LOOKUP(D427,Accounts!A:A,Accounts!B:B)</f>
        <v>#N/A</v>
      </c>
      <c r="F427" s="101" t="e">
        <f>LOOKUP(Table1[[#This Row],[Account '#]],Accounts!A:A,Accounts!D:D)</f>
        <v>#N/A</v>
      </c>
      <c r="G427" s="145"/>
      <c r="H427" s="144" t="e">
        <f>IF(Table1[[#This Row],[GST?]],Table1[[#This Row],[Amount inc GST]]-(Table1[[#This Row],[Amount inc GST]]/1.15),0)</f>
        <v>#N/A</v>
      </c>
      <c r="I427" s="145" t="e">
        <f>Table1[[#This Row],[Amount inc GST]]-Table1[[#This Row],[GST]]</f>
        <v>#N/A</v>
      </c>
      <c r="J427" s="97"/>
      <c r="K427" s="153">
        <f>IF(J427="c",K426+Table1[[#This Row],[Amount inc GST]],K426)</f>
        <v>0</v>
      </c>
      <c r="L427" s="153">
        <f>IF(J427="p1",L426+Table1[Amount inc GST],L426)</f>
        <v>0</v>
      </c>
      <c r="M427" s="153">
        <f>IF(J427="p2",M426+Table1[Amount inc GST],M426)</f>
        <v>0</v>
      </c>
      <c r="N427" s="152">
        <f>IF(J427="s",N426+Table1[[#This Row],[Amount inc GST]],N426)</f>
        <v>0</v>
      </c>
      <c r="O427" s="129"/>
      <c r="P427" s="128" t="e">
        <f>Table1[[#This Row],[Amount ex GST]]</f>
        <v>#N/A</v>
      </c>
      <c r="Q427" s="129"/>
      <c r="R427" s="128" t="e">
        <f>Table1[[#This Row],[Amount ex GST]]-Table1[[#This Row],[Amount1]]</f>
        <v>#N/A</v>
      </c>
    </row>
    <row r="428" spans="1:18" x14ac:dyDescent="0.2">
      <c r="A428" s="99"/>
      <c r="B428" s="93"/>
      <c r="C428" s="103"/>
      <c r="D428" s="104"/>
      <c r="E428" s="101" t="e">
        <f>LOOKUP(D428,Accounts!A:A,Accounts!B:B)</f>
        <v>#N/A</v>
      </c>
      <c r="F428" s="101" t="e">
        <f>LOOKUP(Table1[[#This Row],[Account '#]],Accounts!A:A,Accounts!D:D)</f>
        <v>#N/A</v>
      </c>
      <c r="G428" s="145"/>
      <c r="H428" s="144" t="e">
        <f>IF(Table1[[#This Row],[GST?]],Table1[[#This Row],[Amount inc GST]]-(Table1[[#This Row],[Amount inc GST]]/1.15),0)</f>
        <v>#N/A</v>
      </c>
      <c r="I428" s="145" t="e">
        <f>Table1[[#This Row],[Amount inc GST]]-Table1[[#This Row],[GST]]</f>
        <v>#N/A</v>
      </c>
      <c r="J428" s="97"/>
      <c r="K428" s="153">
        <f>IF(J428="c",K427+Table1[[#This Row],[Amount inc GST]],K427)</f>
        <v>0</v>
      </c>
      <c r="L428" s="153">
        <f>IF(J428="p1",L427+Table1[Amount inc GST],L427)</f>
        <v>0</v>
      </c>
      <c r="M428" s="153">
        <f>IF(J428="p2",M427+Table1[Amount inc GST],M427)</f>
        <v>0</v>
      </c>
      <c r="N428" s="152">
        <f>IF(J428="s",N427+Table1[[#This Row],[Amount inc GST]],N427)</f>
        <v>0</v>
      </c>
      <c r="O428" s="129"/>
      <c r="P428" s="128" t="e">
        <f>Table1[[#This Row],[Amount ex GST]]</f>
        <v>#N/A</v>
      </c>
      <c r="Q428" s="129"/>
      <c r="R428" s="128" t="e">
        <f>Table1[[#This Row],[Amount ex GST]]-Table1[[#This Row],[Amount1]]</f>
        <v>#N/A</v>
      </c>
    </row>
    <row r="429" spans="1:18" x14ac:dyDescent="0.2">
      <c r="A429" s="99"/>
      <c r="B429" s="93"/>
      <c r="C429" s="103"/>
      <c r="D429" s="104"/>
      <c r="E429" s="101" t="e">
        <f>LOOKUP(D429,Accounts!A:A,Accounts!B:B)</f>
        <v>#N/A</v>
      </c>
      <c r="F429" s="101" t="e">
        <f>LOOKUP(Table1[[#This Row],[Account '#]],Accounts!A:A,Accounts!D:D)</f>
        <v>#N/A</v>
      </c>
      <c r="G429" s="145"/>
      <c r="H429" s="144" t="e">
        <f>IF(Table1[[#This Row],[GST?]],Table1[[#This Row],[Amount inc GST]]-(Table1[[#This Row],[Amount inc GST]]/1.15),0)</f>
        <v>#N/A</v>
      </c>
      <c r="I429" s="145" t="e">
        <f>Table1[[#This Row],[Amount inc GST]]-Table1[[#This Row],[GST]]</f>
        <v>#N/A</v>
      </c>
      <c r="J429" s="97"/>
      <c r="K429" s="153">
        <f>IF(J429="c",K428+Table1[[#This Row],[Amount inc GST]],K428)</f>
        <v>0</v>
      </c>
      <c r="L429" s="153">
        <f>IF(J429="p1",L428+Table1[Amount inc GST],L428)</f>
        <v>0</v>
      </c>
      <c r="M429" s="153">
        <f>IF(J429="p2",M428+Table1[Amount inc GST],M428)</f>
        <v>0</v>
      </c>
      <c r="N429" s="152">
        <f>IF(J429="s",N428+Table1[[#This Row],[Amount inc GST]],N428)</f>
        <v>0</v>
      </c>
      <c r="O429" s="129"/>
      <c r="P429" s="128" t="e">
        <f>Table1[[#This Row],[Amount ex GST]]</f>
        <v>#N/A</v>
      </c>
      <c r="Q429" s="129"/>
      <c r="R429" s="128" t="e">
        <f>Table1[[#This Row],[Amount ex GST]]-Table1[[#This Row],[Amount1]]</f>
        <v>#N/A</v>
      </c>
    </row>
    <row r="430" spans="1:18" x14ac:dyDescent="0.2">
      <c r="A430" s="99"/>
      <c r="B430" s="93"/>
      <c r="C430" s="103"/>
      <c r="D430" s="104"/>
      <c r="E430" s="101" t="e">
        <f>LOOKUP(D430,Accounts!A:A,Accounts!B:B)</f>
        <v>#N/A</v>
      </c>
      <c r="F430" s="101" t="e">
        <f>LOOKUP(Table1[[#This Row],[Account '#]],Accounts!A:A,Accounts!D:D)</f>
        <v>#N/A</v>
      </c>
      <c r="G430" s="145"/>
      <c r="H430" s="144" t="e">
        <f>IF(Table1[[#This Row],[GST?]],Table1[[#This Row],[Amount inc GST]]-(Table1[[#This Row],[Amount inc GST]]/1.15),0)</f>
        <v>#N/A</v>
      </c>
      <c r="I430" s="145" t="e">
        <f>Table1[[#This Row],[Amount inc GST]]-Table1[[#This Row],[GST]]</f>
        <v>#N/A</v>
      </c>
      <c r="J430" s="97"/>
      <c r="K430" s="153">
        <f>IF(J430="c",K429+Table1[[#This Row],[Amount inc GST]],K429)</f>
        <v>0</v>
      </c>
      <c r="L430" s="153">
        <f>IF(J430="p1",L429+Table1[Amount inc GST],L429)</f>
        <v>0</v>
      </c>
      <c r="M430" s="153">
        <f>IF(J430="p2",M429+Table1[Amount inc GST],M429)</f>
        <v>0</v>
      </c>
      <c r="N430" s="152">
        <f>IF(J430="s",N429+Table1[[#This Row],[Amount inc GST]],N429)</f>
        <v>0</v>
      </c>
      <c r="O430" s="129"/>
      <c r="P430" s="128" t="e">
        <f>Table1[[#This Row],[Amount ex GST]]</f>
        <v>#N/A</v>
      </c>
      <c r="Q430" s="129"/>
      <c r="R430" s="128" t="e">
        <f>Table1[[#This Row],[Amount ex GST]]-Table1[[#This Row],[Amount1]]</f>
        <v>#N/A</v>
      </c>
    </row>
    <row r="431" spans="1:18" x14ac:dyDescent="0.2">
      <c r="A431" s="99"/>
      <c r="B431" s="93"/>
      <c r="C431" s="103"/>
      <c r="D431" s="104"/>
      <c r="E431" s="101" t="e">
        <f>LOOKUP(D431,Accounts!A:A,Accounts!B:B)</f>
        <v>#N/A</v>
      </c>
      <c r="F431" s="101" t="e">
        <f>LOOKUP(Table1[[#This Row],[Account '#]],Accounts!A:A,Accounts!D:D)</f>
        <v>#N/A</v>
      </c>
      <c r="G431" s="145"/>
      <c r="H431" s="144" t="e">
        <f>IF(Table1[[#This Row],[GST?]],Table1[[#This Row],[Amount inc GST]]-(Table1[[#This Row],[Amount inc GST]]/1.15),0)</f>
        <v>#N/A</v>
      </c>
      <c r="I431" s="145" t="e">
        <f>Table1[[#This Row],[Amount inc GST]]-Table1[[#This Row],[GST]]</f>
        <v>#N/A</v>
      </c>
      <c r="J431" s="97"/>
      <c r="K431" s="153">
        <f>IF(J431="c",K430+Table1[[#This Row],[Amount inc GST]],K430)</f>
        <v>0</v>
      </c>
      <c r="L431" s="153">
        <f>IF(J431="p1",L430+Table1[Amount inc GST],L430)</f>
        <v>0</v>
      </c>
      <c r="M431" s="153">
        <f>IF(J431="p2",M430+Table1[Amount inc GST],M430)</f>
        <v>0</v>
      </c>
      <c r="N431" s="152">
        <f>IF(J431="s",N430+Table1[[#This Row],[Amount inc GST]],N430)</f>
        <v>0</v>
      </c>
      <c r="O431" s="129"/>
      <c r="P431" s="128" t="e">
        <f>Table1[[#This Row],[Amount ex GST]]</f>
        <v>#N/A</v>
      </c>
      <c r="Q431" s="129"/>
      <c r="R431" s="128" t="e">
        <f>Table1[[#This Row],[Amount ex GST]]-Table1[[#This Row],[Amount1]]</f>
        <v>#N/A</v>
      </c>
    </row>
    <row r="432" spans="1:18" x14ac:dyDescent="0.2">
      <c r="A432" s="99"/>
      <c r="B432" s="93"/>
      <c r="C432" s="103"/>
      <c r="D432" s="104"/>
      <c r="E432" s="101" t="e">
        <f>LOOKUP(D432,Accounts!A:A,Accounts!B:B)</f>
        <v>#N/A</v>
      </c>
      <c r="F432" s="101" t="e">
        <f>LOOKUP(Table1[[#This Row],[Account '#]],Accounts!A:A,Accounts!D:D)</f>
        <v>#N/A</v>
      </c>
      <c r="G432" s="145"/>
      <c r="H432" s="144" t="e">
        <f>IF(Table1[[#This Row],[GST?]],Table1[[#This Row],[Amount inc GST]]-(Table1[[#This Row],[Amount inc GST]]/1.15),0)</f>
        <v>#N/A</v>
      </c>
      <c r="I432" s="145" t="e">
        <f>Table1[[#This Row],[Amount inc GST]]-Table1[[#This Row],[GST]]</f>
        <v>#N/A</v>
      </c>
      <c r="J432" s="97"/>
      <c r="K432" s="153">
        <f>IF(J432="c",K431+Table1[[#This Row],[Amount inc GST]],K431)</f>
        <v>0</v>
      </c>
      <c r="L432" s="153">
        <f>IF(J432="p1",L431+Table1[Amount inc GST],L431)</f>
        <v>0</v>
      </c>
      <c r="M432" s="153">
        <f>IF(J432="p2",M431+Table1[Amount inc GST],M431)</f>
        <v>0</v>
      </c>
      <c r="N432" s="152">
        <f>IF(J432="s",N431+Table1[[#This Row],[Amount inc GST]],N431)</f>
        <v>0</v>
      </c>
      <c r="O432" s="129"/>
      <c r="P432" s="128" t="e">
        <f>Table1[[#This Row],[Amount ex GST]]</f>
        <v>#N/A</v>
      </c>
      <c r="Q432" s="129"/>
      <c r="R432" s="128" t="e">
        <f>Table1[[#This Row],[Amount ex GST]]-Table1[[#This Row],[Amount1]]</f>
        <v>#N/A</v>
      </c>
    </row>
    <row r="433" spans="1:18" x14ac:dyDescent="0.2">
      <c r="A433" s="99"/>
      <c r="B433" s="93"/>
      <c r="C433" s="103"/>
      <c r="D433" s="104"/>
      <c r="E433" s="101" t="e">
        <f>LOOKUP(D433,Accounts!A:A,Accounts!B:B)</f>
        <v>#N/A</v>
      </c>
      <c r="F433" s="101" t="e">
        <f>LOOKUP(Table1[[#This Row],[Account '#]],Accounts!A:A,Accounts!D:D)</f>
        <v>#N/A</v>
      </c>
      <c r="G433" s="145"/>
      <c r="H433" s="144" t="e">
        <f>IF(Table1[[#This Row],[GST?]],Table1[[#This Row],[Amount inc GST]]-(Table1[[#This Row],[Amount inc GST]]/1.15),0)</f>
        <v>#N/A</v>
      </c>
      <c r="I433" s="145" t="e">
        <f>Table1[[#This Row],[Amount inc GST]]-Table1[[#This Row],[GST]]</f>
        <v>#N/A</v>
      </c>
      <c r="J433" s="97"/>
      <c r="K433" s="153">
        <f>IF(J433="c",K432+Table1[[#This Row],[Amount inc GST]],K432)</f>
        <v>0</v>
      </c>
      <c r="L433" s="153">
        <f>IF(J433="p1",L432+Table1[Amount inc GST],L432)</f>
        <v>0</v>
      </c>
      <c r="M433" s="153">
        <f>IF(J433="p2",M432+Table1[Amount inc GST],M432)</f>
        <v>0</v>
      </c>
      <c r="N433" s="152">
        <f>IF(J433="s",N432+Table1[[#This Row],[Amount inc GST]],N432)</f>
        <v>0</v>
      </c>
      <c r="O433" s="129"/>
      <c r="P433" s="128" t="e">
        <f>Table1[[#This Row],[Amount ex GST]]</f>
        <v>#N/A</v>
      </c>
      <c r="Q433" s="129"/>
      <c r="R433" s="128" t="e">
        <f>Table1[[#This Row],[Amount ex GST]]-Table1[[#This Row],[Amount1]]</f>
        <v>#N/A</v>
      </c>
    </row>
    <row r="434" spans="1:18" x14ac:dyDescent="0.2">
      <c r="A434" s="99"/>
      <c r="B434" s="93"/>
      <c r="C434" s="103"/>
      <c r="D434" s="104"/>
      <c r="E434" s="101" t="e">
        <f>LOOKUP(D434,Accounts!A:A,Accounts!B:B)</f>
        <v>#N/A</v>
      </c>
      <c r="F434" s="101" t="e">
        <f>LOOKUP(Table1[[#This Row],[Account '#]],Accounts!A:A,Accounts!D:D)</f>
        <v>#N/A</v>
      </c>
      <c r="G434" s="145"/>
      <c r="H434" s="144" t="e">
        <f>IF(Table1[[#This Row],[GST?]],Table1[[#This Row],[Amount inc GST]]-(Table1[[#This Row],[Amount inc GST]]/1.15),0)</f>
        <v>#N/A</v>
      </c>
      <c r="I434" s="145" t="e">
        <f>Table1[[#This Row],[Amount inc GST]]-Table1[[#This Row],[GST]]</f>
        <v>#N/A</v>
      </c>
      <c r="J434" s="97"/>
      <c r="K434" s="153">
        <f>IF(J434="c",K433+Table1[[#This Row],[Amount inc GST]],K433)</f>
        <v>0</v>
      </c>
      <c r="L434" s="153">
        <f>IF(J434="p1",L433+Table1[Amount inc GST],L433)</f>
        <v>0</v>
      </c>
      <c r="M434" s="153">
        <f>IF(J434="p2",M433+Table1[Amount inc GST],M433)</f>
        <v>0</v>
      </c>
      <c r="N434" s="152">
        <f>IF(J434="s",N433+Table1[[#This Row],[Amount inc GST]],N433)</f>
        <v>0</v>
      </c>
      <c r="O434" s="129"/>
      <c r="P434" s="128" t="e">
        <f>Table1[[#This Row],[Amount ex GST]]</f>
        <v>#N/A</v>
      </c>
      <c r="Q434" s="129"/>
      <c r="R434" s="128" t="e">
        <f>Table1[[#This Row],[Amount ex GST]]-Table1[[#This Row],[Amount1]]</f>
        <v>#N/A</v>
      </c>
    </row>
    <row r="435" spans="1:18" x14ac:dyDescent="0.2">
      <c r="A435" s="99"/>
      <c r="B435" s="93"/>
      <c r="C435" s="103"/>
      <c r="D435" s="104"/>
      <c r="E435" s="101" t="e">
        <f>LOOKUP(D435,Accounts!A:A,Accounts!B:B)</f>
        <v>#N/A</v>
      </c>
      <c r="F435" s="101" t="e">
        <f>LOOKUP(Table1[[#This Row],[Account '#]],Accounts!A:A,Accounts!D:D)</f>
        <v>#N/A</v>
      </c>
      <c r="G435" s="145"/>
      <c r="H435" s="144" t="e">
        <f>IF(Table1[[#This Row],[GST?]],Table1[[#This Row],[Amount inc GST]]-(Table1[[#This Row],[Amount inc GST]]/1.15),0)</f>
        <v>#N/A</v>
      </c>
      <c r="I435" s="145" t="e">
        <f>Table1[[#This Row],[Amount inc GST]]-Table1[[#This Row],[GST]]</f>
        <v>#N/A</v>
      </c>
      <c r="J435" s="97"/>
      <c r="K435" s="153">
        <f>IF(J435="c",K434+Table1[[#This Row],[Amount inc GST]],K434)</f>
        <v>0</v>
      </c>
      <c r="L435" s="153">
        <f>IF(J435="p1",L434+Table1[Amount inc GST],L434)</f>
        <v>0</v>
      </c>
      <c r="M435" s="153">
        <f>IF(J435="p2",M434+Table1[Amount inc GST],M434)</f>
        <v>0</v>
      </c>
      <c r="N435" s="152">
        <f>IF(J435="s",N434+Table1[[#This Row],[Amount inc GST]],N434)</f>
        <v>0</v>
      </c>
      <c r="O435" s="129"/>
      <c r="P435" s="128" t="e">
        <f>Table1[[#This Row],[Amount ex GST]]</f>
        <v>#N/A</v>
      </c>
      <c r="Q435" s="129"/>
      <c r="R435" s="128" t="e">
        <f>Table1[[#This Row],[Amount ex GST]]-Table1[[#This Row],[Amount1]]</f>
        <v>#N/A</v>
      </c>
    </row>
    <row r="436" spans="1:18" x14ac:dyDescent="0.2">
      <c r="A436" s="99"/>
      <c r="B436" s="93"/>
      <c r="C436" s="103"/>
      <c r="D436" s="104"/>
      <c r="E436" s="101" t="e">
        <f>LOOKUP(D436,Accounts!A:A,Accounts!B:B)</f>
        <v>#N/A</v>
      </c>
      <c r="F436" s="101" t="e">
        <f>LOOKUP(Table1[[#This Row],[Account '#]],Accounts!A:A,Accounts!D:D)</f>
        <v>#N/A</v>
      </c>
      <c r="G436" s="145"/>
      <c r="H436" s="144" t="e">
        <f>IF(Table1[[#This Row],[GST?]],Table1[[#This Row],[Amount inc GST]]-(Table1[[#This Row],[Amount inc GST]]/1.15),0)</f>
        <v>#N/A</v>
      </c>
      <c r="I436" s="145" t="e">
        <f>Table1[[#This Row],[Amount inc GST]]-Table1[[#This Row],[GST]]</f>
        <v>#N/A</v>
      </c>
      <c r="J436" s="97"/>
      <c r="K436" s="153">
        <f>IF(J436="c",K435+Table1[[#This Row],[Amount inc GST]],K435)</f>
        <v>0</v>
      </c>
      <c r="L436" s="153">
        <f>IF(J436="p1",L435+Table1[Amount inc GST],L435)</f>
        <v>0</v>
      </c>
      <c r="M436" s="153">
        <f>IF(J436="p2",M435+Table1[Amount inc GST],M435)</f>
        <v>0</v>
      </c>
      <c r="N436" s="152">
        <f>IF(J436="s",N435+Table1[[#This Row],[Amount inc GST]],N435)</f>
        <v>0</v>
      </c>
      <c r="O436" s="129"/>
      <c r="P436" s="128" t="e">
        <f>Table1[[#This Row],[Amount ex GST]]</f>
        <v>#N/A</v>
      </c>
      <c r="Q436" s="129"/>
      <c r="R436" s="128" t="e">
        <f>Table1[[#This Row],[Amount ex GST]]-Table1[[#This Row],[Amount1]]</f>
        <v>#N/A</v>
      </c>
    </row>
    <row r="437" spans="1:18" x14ac:dyDescent="0.2">
      <c r="A437" s="99"/>
      <c r="B437" s="93"/>
      <c r="C437" s="103"/>
      <c r="D437" s="104"/>
      <c r="E437" s="101" t="e">
        <f>LOOKUP(D437,Accounts!A:A,Accounts!B:B)</f>
        <v>#N/A</v>
      </c>
      <c r="F437" s="101" t="e">
        <f>LOOKUP(Table1[[#This Row],[Account '#]],Accounts!A:A,Accounts!D:D)</f>
        <v>#N/A</v>
      </c>
      <c r="G437" s="145"/>
      <c r="H437" s="144" t="e">
        <f>IF(Table1[[#This Row],[GST?]],Table1[[#This Row],[Amount inc GST]]-(Table1[[#This Row],[Amount inc GST]]/1.15),0)</f>
        <v>#N/A</v>
      </c>
      <c r="I437" s="145" t="e">
        <f>Table1[[#This Row],[Amount inc GST]]-Table1[[#This Row],[GST]]</f>
        <v>#N/A</v>
      </c>
      <c r="J437" s="97"/>
      <c r="K437" s="153">
        <f>IF(J437="c",K436+Table1[[#This Row],[Amount inc GST]],K436)</f>
        <v>0</v>
      </c>
      <c r="L437" s="153">
        <f>IF(J437="p1",L436+Table1[Amount inc GST],L436)</f>
        <v>0</v>
      </c>
      <c r="M437" s="153">
        <f>IF(J437="p2",M436+Table1[Amount inc GST],M436)</f>
        <v>0</v>
      </c>
      <c r="N437" s="152">
        <f>IF(J437="s",N436+Table1[[#This Row],[Amount inc GST]],N436)</f>
        <v>0</v>
      </c>
      <c r="O437" s="129"/>
      <c r="P437" s="128" t="e">
        <f>Table1[[#This Row],[Amount ex GST]]</f>
        <v>#N/A</v>
      </c>
      <c r="Q437" s="129"/>
      <c r="R437" s="128" t="e">
        <f>Table1[[#This Row],[Amount ex GST]]-Table1[[#This Row],[Amount1]]</f>
        <v>#N/A</v>
      </c>
    </row>
    <row r="438" spans="1:18" x14ac:dyDescent="0.2">
      <c r="A438" s="99"/>
      <c r="B438" s="93"/>
      <c r="C438" s="103"/>
      <c r="D438" s="104"/>
      <c r="E438" s="101" t="e">
        <f>LOOKUP(D438,Accounts!A:A,Accounts!B:B)</f>
        <v>#N/A</v>
      </c>
      <c r="F438" s="101" t="e">
        <f>LOOKUP(Table1[[#This Row],[Account '#]],Accounts!A:A,Accounts!D:D)</f>
        <v>#N/A</v>
      </c>
      <c r="G438" s="145"/>
      <c r="H438" s="144" t="e">
        <f>IF(Table1[[#This Row],[GST?]],Table1[[#This Row],[Amount inc GST]]-(Table1[[#This Row],[Amount inc GST]]/1.15),0)</f>
        <v>#N/A</v>
      </c>
      <c r="I438" s="145" t="e">
        <f>Table1[[#This Row],[Amount inc GST]]-Table1[[#This Row],[GST]]</f>
        <v>#N/A</v>
      </c>
      <c r="J438" s="97"/>
      <c r="K438" s="153">
        <f>IF(J438="c",K437+Table1[[#This Row],[Amount inc GST]],K437)</f>
        <v>0</v>
      </c>
      <c r="L438" s="153">
        <f>IF(J438="p1",L437+Table1[Amount inc GST],L437)</f>
        <v>0</v>
      </c>
      <c r="M438" s="153">
        <f>IF(J438="p2",M437+Table1[Amount inc GST],M437)</f>
        <v>0</v>
      </c>
      <c r="N438" s="152">
        <f>IF(J438="s",N437+Table1[[#This Row],[Amount inc GST]],N437)</f>
        <v>0</v>
      </c>
      <c r="O438" s="129"/>
      <c r="P438" s="128" t="e">
        <f>Table1[[#This Row],[Amount ex GST]]</f>
        <v>#N/A</v>
      </c>
      <c r="Q438" s="129"/>
      <c r="R438" s="128" t="e">
        <f>Table1[[#This Row],[Amount ex GST]]-Table1[[#This Row],[Amount1]]</f>
        <v>#N/A</v>
      </c>
    </row>
    <row r="439" spans="1:18" x14ac:dyDescent="0.2">
      <c r="A439" s="99"/>
      <c r="B439" s="93"/>
      <c r="C439" s="103"/>
      <c r="D439" s="104"/>
      <c r="E439" s="101" t="e">
        <f>LOOKUP(D439,Accounts!A:A,Accounts!B:B)</f>
        <v>#N/A</v>
      </c>
      <c r="F439" s="101" t="e">
        <f>LOOKUP(Table1[[#This Row],[Account '#]],Accounts!A:A,Accounts!D:D)</f>
        <v>#N/A</v>
      </c>
      <c r="G439" s="145"/>
      <c r="H439" s="144" t="e">
        <f>IF(Table1[[#This Row],[GST?]],Table1[[#This Row],[Amount inc GST]]-(Table1[[#This Row],[Amount inc GST]]/1.15),0)</f>
        <v>#N/A</v>
      </c>
      <c r="I439" s="145" t="e">
        <f>Table1[[#This Row],[Amount inc GST]]-Table1[[#This Row],[GST]]</f>
        <v>#N/A</v>
      </c>
      <c r="J439" s="97"/>
      <c r="K439" s="153">
        <f>IF(J439="c",K438+Table1[[#This Row],[Amount inc GST]],K438)</f>
        <v>0</v>
      </c>
      <c r="L439" s="153">
        <f>IF(J439="p1",L438+Table1[Amount inc GST],L438)</f>
        <v>0</v>
      </c>
      <c r="M439" s="153">
        <f>IF(J439="p2",M438+Table1[Amount inc GST],M438)</f>
        <v>0</v>
      </c>
      <c r="N439" s="152">
        <f>IF(J439="s",N438+Table1[[#This Row],[Amount inc GST]],N438)</f>
        <v>0</v>
      </c>
      <c r="O439" s="129"/>
      <c r="P439" s="128" t="e">
        <f>Table1[[#This Row],[Amount ex GST]]</f>
        <v>#N/A</v>
      </c>
      <c r="Q439" s="129"/>
      <c r="R439" s="128" t="e">
        <f>Table1[[#This Row],[Amount ex GST]]-Table1[[#This Row],[Amount1]]</f>
        <v>#N/A</v>
      </c>
    </row>
    <row r="440" spans="1:18" x14ac:dyDescent="0.2">
      <c r="A440" s="99"/>
      <c r="B440" s="93"/>
      <c r="C440" s="103"/>
      <c r="D440" s="104"/>
      <c r="E440" s="101" t="e">
        <f>LOOKUP(D440,Accounts!A:A,Accounts!B:B)</f>
        <v>#N/A</v>
      </c>
      <c r="F440" s="101" t="e">
        <f>LOOKUP(Table1[[#This Row],[Account '#]],Accounts!A:A,Accounts!D:D)</f>
        <v>#N/A</v>
      </c>
      <c r="G440" s="145"/>
      <c r="H440" s="144" t="e">
        <f>IF(Table1[[#This Row],[GST?]],Table1[[#This Row],[Amount inc GST]]-(Table1[[#This Row],[Amount inc GST]]/1.15),0)</f>
        <v>#N/A</v>
      </c>
      <c r="I440" s="145" t="e">
        <f>Table1[[#This Row],[Amount inc GST]]-Table1[[#This Row],[GST]]</f>
        <v>#N/A</v>
      </c>
      <c r="J440" s="97"/>
      <c r="K440" s="153">
        <f>IF(J440="c",K439+Table1[[#This Row],[Amount inc GST]],K439)</f>
        <v>0</v>
      </c>
      <c r="L440" s="153">
        <f>IF(J440="p1",L439+Table1[Amount inc GST],L439)</f>
        <v>0</v>
      </c>
      <c r="M440" s="153">
        <f>IF(J440="p2",M439+Table1[Amount inc GST],M439)</f>
        <v>0</v>
      </c>
      <c r="N440" s="152">
        <f>IF(J440="s",N439+Table1[[#This Row],[Amount inc GST]],N439)</f>
        <v>0</v>
      </c>
      <c r="O440" s="129"/>
      <c r="P440" s="128" t="e">
        <f>Table1[[#This Row],[Amount ex GST]]</f>
        <v>#N/A</v>
      </c>
      <c r="Q440" s="129"/>
      <c r="R440" s="128" t="e">
        <f>Table1[[#This Row],[Amount ex GST]]-Table1[[#This Row],[Amount1]]</f>
        <v>#N/A</v>
      </c>
    </row>
    <row r="441" spans="1:18" x14ac:dyDescent="0.2">
      <c r="A441" s="99"/>
      <c r="B441" s="93"/>
      <c r="C441" s="103"/>
      <c r="D441" s="104"/>
      <c r="E441" s="101" t="e">
        <f>LOOKUP(D441,Accounts!A:A,Accounts!B:B)</f>
        <v>#N/A</v>
      </c>
      <c r="F441" s="101" t="e">
        <f>LOOKUP(Table1[[#This Row],[Account '#]],Accounts!A:A,Accounts!D:D)</f>
        <v>#N/A</v>
      </c>
      <c r="G441" s="145"/>
      <c r="H441" s="144" t="e">
        <f>IF(Table1[[#This Row],[GST?]],Table1[[#This Row],[Amount inc GST]]-(Table1[[#This Row],[Amount inc GST]]/1.15),0)</f>
        <v>#N/A</v>
      </c>
      <c r="I441" s="145" t="e">
        <f>Table1[[#This Row],[Amount inc GST]]-Table1[[#This Row],[GST]]</f>
        <v>#N/A</v>
      </c>
      <c r="J441" s="97"/>
      <c r="K441" s="153">
        <f>IF(J441="c",K440+Table1[[#This Row],[Amount inc GST]],K440)</f>
        <v>0</v>
      </c>
      <c r="L441" s="153">
        <f>IF(J441="p1",L440+Table1[Amount inc GST],L440)</f>
        <v>0</v>
      </c>
      <c r="M441" s="153">
        <f>IF(J441="p2",M440+Table1[Amount inc GST],M440)</f>
        <v>0</v>
      </c>
      <c r="N441" s="152">
        <f>IF(J441="s",N440+Table1[[#This Row],[Amount inc GST]],N440)</f>
        <v>0</v>
      </c>
      <c r="O441" s="129"/>
      <c r="P441" s="128" t="e">
        <f>Table1[[#This Row],[Amount ex GST]]</f>
        <v>#N/A</v>
      </c>
      <c r="Q441" s="129"/>
      <c r="R441" s="128" t="e">
        <f>Table1[[#This Row],[Amount ex GST]]-Table1[[#This Row],[Amount1]]</f>
        <v>#N/A</v>
      </c>
    </row>
    <row r="442" spans="1:18" x14ac:dyDescent="0.2">
      <c r="A442" s="99"/>
      <c r="B442" s="93"/>
      <c r="C442" s="103"/>
      <c r="D442" s="104"/>
      <c r="E442" s="101" t="e">
        <f>LOOKUP(D442,Accounts!A:A,Accounts!B:B)</f>
        <v>#N/A</v>
      </c>
      <c r="F442" s="101" t="e">
        <f>LOOKUP(Table1[[#This Row],[Account '#]],Accounts!A:A,Accounts!D:D)</f>
        <v>#N/A</v>
      </c>
      <c r="G442" s="145"/>
      <c r="H442" s="144" t="e">
        <f>IF(Table1[[#This Row],[GST?]],Table1[[#This Row],[Amount inc GST]]-(Table1[[#This Row],[Amount inc GST]]/1.15),0)</f>
        <v>#N/A</v>
      </c>
      <c r="I442" s="145" t="e">
        <f>Table1[[#This Row],[Amount inc GST]]-Table1[[#This Row],[GST]]</f>
        <v>#N/A</v>
      </c>
      <c r="J442" s="97"/>
      <c r="K442" s="153">
        <f>IF(J442="c",K441+Table1[[#This Row],[Amount inc GST]],K441)</f>
        <v>0</v>
      </c>
      <c r="L442" s="153">
        <f>IF(J442="p1",L441+Table1[Amount inc GST],L441)</f>
        <v>0</v>
      </c>
      <c r="M442" s="153">
        <f>IF(J442="p2",M441+Table1[Amount inc GST],M441)</f>
        <v>0</v>
      </c>
      <c r="N442" s="152">
        <f>IF(J442="s",N441+Table1[[#This Row],[Amount inc GST]],N441)</f>
        <v>0</v>
      </c>
      <c r="O442" s="129"/>
      <c r="P442" s="128" t="e">
        <f>Table1[[#This Row],[Amount ex GST]]</f>
        <v>#N/A</v>
      </c>
      <c r="Q442" s="129"/>
      <c r="R442" s="128" t="e">
        <f>Table1[[#This Row],[Amount ex GST]]-Table1[[#This Row],[Amount1]]</f>
        <v>#N/A</v>
      </c>
    </row>
    <row r="443" spans="1:18" x14ac:dyDescent="0.2">
      <c r="A443" s="99"/>
      <c r="B443" s="93"/>
      <c r="C443" s="103"/>
      <c r="D443" s="104"/>
      <c r="E443" s="101" t="e">
        <f>LOOKUP(D443,Accounts!A:A,Accounts!B:B)</f>
        <v>#N/A</v>
      </c>
      <c r="F443" s="101" t="e">
        <f>LOOKUP(Table1[[#This Row],[Account '#]],Accounts!A:A,Accounts!D:D)</f>
        <v>#N/A</v>
      </c>
      <c r="G443" s="145"/>
      <c r="H443" s="144" t="e">
        <f>IF(Table1[[#This Row],[GST?]],Table1[[#This Row],[Amount inc GST]]-(Table1[[#This Row],[Amount inc GST]]/1.15),0)</f>
        <v>#N/A</v>
      </c>
      <c r="I443" s="145" t="e">
        <f>Table1[[#This Row],[Amount inc GST]]-Table1[[#This Row],[GST]]</f>
        <v>#N/A</v>
      </c>
      <c r="J443" s="97"/>
      <c r="K443" s="153">
        <f>IF(J443="c",K442+Table1[[#This Row],[Amount inc GST]],K442)</f>
        <v>0</v>
      </c>
      <c r="L443" s="153">
        <f>IF(J443="p1",L442+Table1[Amount inc GST],L442)</f>
        <v>0</v>
      </c>
      <c r="M443" s="153">
        <f>IF(J443="p2",M442+Table1[Amount inc GST],M442)</f>
        <v>0</v>
      </c>
      <c r="N443" s="152">
        <f>IF(J443="s",N442+Table1[[#This Row],[Amount inc GST]],N442)</f>
        <v>0</v>
      </c>
      <c r="O443" s="129"/>
      <c r="P443" s="128" t="e">
        <f>Table1[[#This Row],[Amount ex GST]]</f>
        <v>#N/A</v>
      </c>
      <c r="Q443" s="129"/>
      <c r="R443" s="128" t="e">
        <f>Table1[[#This Row],[Amount ex GST]]-Table1[[#This Row],[Amount1]]</f>
        <v>#N/A</v>
      </c>
    </row>
    <row r="444" spans="1:18" x14ac:dyDescent="0.2">
      <c r="A444" s="99"/>
      <c r="B444" s="93"/>
      <c r="C444" s="103"/>
      <c r="D444" s="104"/>
      <c r="E444" s="101" t="e">
        <f>LOOKUP(D444,Accounts!A:A,Accounts!B:B)</f>
        <v>#N/A</v>
      </c>
      <c r="F444" s="101" t="e">
        <f>LOOKUP(Table1[[#This Row],[Account '#]],Accounts!A:A,Accounts!D:D)</f>
        <v>#N/A</v>
      </c>
      <c r="G444" s="145"/>
      <c r="H444" s="144" t="e">
        <f>IF(Table1[[#This Row],[GST?]],Table1[[#This Row],[Amount inc GST]]-(Table1[[#This Row],[Amount inc GST]]/1.15),0)</f>
        <v>#N/A</v>
      </c>
      <c r="I444" s="145" t="e">
        <f>Table1[[#This Row],[Amount inc GST]]-Table1[[#This Row],[GST]]</f>
        <v>#N/A</v>
      </c>
      <c r="J444" s="97"/>
      <c r="K444" s="153">
        <f>IF(J444="c",K443+Table1[[#This Row],[Amount inc GST]],K443)</f>
        <v>0</v>
      </c>
      <c r="L444" s="153">
        <f>IF(J444="p1",L443+Table1[Amount inc GST],L443)</f>
        <v>0</v>
      </c>
      <c r="M444" s="153">
        <f>IF(J444="p2",M443+Table1[Amount inc GST],M443)</f>
        <v>0</v>
      </c>
      <c r="N444" s="152">
        <f>IF(J444="s",N443+Table1[[#This Row],[Amount inc GST]],N443)</f>
        <v>0</v>
      </c>
      <c r="O444" s="129"/>
      <c r="P444" s="128" t="e">
        <f>Table1[[#This Row],[Amount ex GST]]</f>
        <v>#N/A</v>
      </c>
      <c r="Q444" s="129"/>
      <c r="R444" s="128" t="e">
        <f>Table1[[#This Row],[Amount ex GST]]-Table1[[#This Row],[Amount1]]</f>
        <v>#N/A</v>
      </c>
    </row>
    <row r="445" spans="1:18" x14ac:dyDescent="0.2">
      <c r="A445" s="99"/>
      <c r="B445" s="93"/>
      <c r="C445" s="103"/>
      <c r="D445" s="104"/>
      <c r="E445" s="101" t="e">
        <f>LOOKUP(D445,Accounts!A:A,Accounts!B:B)</f>
        <v>#N/A</v>
      </c>
      <c r="F445" s="101" t="e">
        <f>LOOKUP(Table1[[#This Row],[Account '#]],Accounts!A:A,Accounts!D:D)</f>
        <v>#N/A</v>
      </c>
      <c r="G445" s="145"/>
      <c r="H445" s="144" t="e">
        <f>IF(Table1[[#This Row],[GST?]],Table1[[#This Row],[Amount inc GST]]-(Table1[[#This Row],[Amount inc GST]]/1.15),0)</f>
        <v>#N/A</v>
      </c>
      <c r="I445" s="145" t="e">
        <f>Table1[[#This Row],[Amount inc GST]]-Table1[[#This Row],[GST]]</f>
        <v>#N/A</v>
      </c>
      <c r="J445" s="97"/>
      <c r="K445" s="153">
        <f>IF(J445="c",K444+Table1[[#This Row],[Amount inc GST]],K444)</f>
        <v>0</v>
      </c>
      <c r="L445" s="153">
        <f>IF(J445="p1",L444+Table1[Amount inc GST],L444)</f>
        <v>0</v>
      </c>
      <c r="M445" s="153">
        <f>IF(J445="p2",M444+Table1[Amount inc GST],M444)</f>
        <v>0</v>
      </c>
      <c r="N445" s="152">
        <f>IF(J445="s",N444+Table1[[#This Row],[Amount inc GST]],N444)</f>
        <v>0</v>
      </c>
      <c r="O445" s="129"/>
      <c r="P445" s="128" t="e">
        <f>Table1[[#This Row],[Amount ex GST]]</f>
        <v>#N/A</v>
      </c>
      <c r="Q445" s="129"/>
      <c r="R445" s="128" t="e">
        <f>Table1[[#This Row],[Amount ex GST]]-Table1[[#This Row],[Amount1]]</f>
        <v>#N/A</v>
      </c>
    </row>
    <row r="446" spans="1:18" x14ac:dyDescent="0.2">
      <c r="A446" s="99"/>
      <c r="B446" s="93"/>
      <c r="C446" s="103"/>
      <c r="D446" s="104"/>
      <c r="E446" s="101" t="e">
        <f>LOOKUP(D446,Accounts!A:A,Accounts!B:B)</f>
        <v>#N/A</v>
      </c>
      <c r="F446" s="101" t="e">
        <f>LOOKUP(Table1[[#This Row],[Account '#]],Accounts!A:A,Accounts!D:D)</f>
        <v>#N/A</v>
      </c>
      <c r="G446" s="145"/>
      <c r="H446" s="144" t="e">
        <f>IF(Table1[[#This Row],[GST?]],Table1[[#This Row],[Amount inc GST]]-(Table1[[#This Row],[Amount inc GST]]/1.15),0)</f>
        <v>#N/A</v>
      </c>
      <c r="I446" s="145" t="e">
        <f>Table1[[#This Row],[Amount inc GST]]-Table1[[#This Row],[GST]]</f>
        <v>#N/A</v>
      </c>
      <c r="J446" s="97"/>
      <c r="K446" s="153">
        <f>IF(J446="c",K445+Table1[[#This Row],[Amount inc GST]],K445)</f>
        <v>0</v>
      </c>
      <c r="L446" s="153">
        <f>IF(J446="p1",L445+Table1[Amount inc GST],L445)</f>
        <v>0</v>
      </c>
      <c r="M446" s="153">
        <f>IF(J446="p2",M445+Table1[Amount inc GST],M445)</f>
        <v>0</v>
      </c>
      <c r="N446" s="152">
        <f>IF(J446="s",N445+Table1[[#This Row],[Amount inc GST]],N445)</f>
        <v>0</v>
      </c>
      <c r="O446" s="129"/>
      <c r="P446" s="128" t="e">
        <f>Table1[[#This Row],[Amount ex GST]]</f>
        <v>#N/A</v>
      </c>
      <c r="Q446" s="129"/>
      <c r="R446" s="128" t="e">
        <f>Table1[[#This Row],[Amount ex GST]]-Table1[[#This Row],[Amount1]]</f>
        <v>#N/A</v>
      </c>
    </row>
    <row r="447" spans="1:18" x14ac:dyDescent="0.2">
      <c r="A447" s="99"/>
      <c r="B447" s="93"/>
      <c r="C447" s="103"/>
      <c r="D447" s="104"/>
      <c r="E447" s="101" t="e">
        <f>LOOKUP(D447,Accounts!A:A,Accounts!B:B)</f>
        <v>#N/A</v>
      </c>
      <c r="F447" s="101" t="e">
        <f>LOOKUP(Table1[[#This Row],[Account '#]],Accounts!A:A,Accounts!D:D)</f>
        <v>#N/A</v>
      </c>
      <c r="G447" s="145"/>
      <c r="H447" s="144" t="e">
        <f>IF(Table1[[#This Row],[GST?]],Table1[[#This Row],[Amount inc GST]]-(Table1[[#This Row],[Amount inc GST]]/1.15),0)</f>
        <v>#N/A</v>
      </c>
      <c r="I447" s="145" t="e">
        <f>Table1[[#This Row],[Amount inc GST]]-Table1[[#This Row],[GST]]</f>
        <v>#N/A</v>
      </c>
      <c r="J447" s="97"/>
      <c r="K447" s="153">
        <f>IF(J447="c",K446+Table1[[#This Row],[Amount inc GST]],K446)</f>
        <v>0</v>
      </c>
      <c r="L447" s="153">
        <f>IF(J447="p1",L446+Table1[Amount inc GST],L446)</f>
        <v>0</v>
      </c>
      <c r="M447" s="153">
        <f>IF(J447="p2",M446+Table1[Amount inc GST],M446)</f>
        <v>0</v>
      </c>
      <c r="N447" s="152">
        <f>IF(J447="s",N446+Table1[[#This Row],[Amount inc GST]],N446)</f>
        <v>0</v>
      </c>
      <c r="O447" s="129"/>
      <c r="P447" s="128" t="e">
        <f>Table1[[#This Row],[Amount ex GST]]</f>
        <v>#N/A</v>
      </c>
      <c r="Q447" s="129"/>
      <c r="R447" s="128" t="e">
        <f>Table1[[#This Row],[Amount ex GST]]-Table1[[#This Row],[Amount1]]</f>
        <v>#N/A</v>
      </c>
    </row>
    <row r="448" spans="1:18" x14ac:dyDescent="0.2">
      <c r="A448" s="99"/>
      <c r="B448" s="93"/>
      <c r="C448" s="103"/>
      <c r="D448" s="104"/>
      <c r="E448" s="101" t="e">
        <f>LOOKUP(D448,Accounts!A:A,Accounts!B:B)</f>
        <v>#N/A</v>
      </c>
      <c r="F448" s="101" t="e">
        <f>LOOKUP(Table1[[#This Row],[Account '#]],Accounts!A:A,Accounts!D:D)</f>
        <v>#N/A</v>
      </c>
      <c r="G448" s="145"/>
      <c r="H448" s="144" t="e">
        <f>IF(Table1[[#This Row],[GST?]],Table1[[#This Row],[Amount inc GST]]-(Table1[[#This Row],[Amount inc GST]]/1.15),0)</f>
        <v>#N/A</v>
      </c>
      <c r="I448" s="145" t="e">
        <f>Table1[[#This Row],[Amount inc GST]]-Table1[[#This Row],[GST]]</f>
        <v>#N/A</v>
      </c>
      <c r="J448" s="97"/>
      <c r="K448" s="154">
        <f>IF(J448="c",K447+Table1[[#This Row],[Amount inc GST]],K447)</f>
        <v>0</v>
      </c>
      <c r="L448" s="154">
        <f>IF(J448="p1",L447+Table1[Amount inc GST],L447)</f>
        <v>0</v>
      </c>
      <c r="M448" s="154">
        <f>IF(J448="p2",M447+Table1[Amount inc GST],M447)</f>
        <v>0</v>
      </c>
      <c r="N448" s="152">
        <f>IF(J448="s",N447+Table1[[#This Row],[Amount inc GST]],N447)</f>
        <v>0</v>
      </c>
      <c r="O448" s="129"/>
      <c r="P448" s="128" t="e">
        <f>Table1[[#This Row],[Amount ex GST]]</f>
        <v>#N/A</v>
      </c>
      <c r="Q448" s="129"/>
      <c r="R448" s="128" t="e">
        <f>Table1[[#This Row],[Amount ex GST]]-Table1[[#This Row],[Amount1]]</f>
        <v>#N/A</v>
      </c>
    </row>
    <row r="449" spans="1:18" x14ac:dyDescent="0.2">
      <c r="A449" s="99"/>
      <c r="B449" s="93"/>
      <c r="C449" s="103"/>
      <c r="D449" s="104"/>
      <c r="E449" s="101" t="e">
        <f>LOOKUP(D449,Accounts!A:A,Accounts!B:B)</f>
        <v>#N/A</v>
      </c>
      <c r="F449" s="101" t="e">
        <f>LOOKUP(Table1[[#This Row],[Account '#]],Accounts!A:A,Accounts!D:D)</f>
        <v>#N/A</v>
      </c>
      <c r="G449" s="145"/>
      <c r="H449" s="144" t="e">
        <f>IF(Table1[[#This Row],[GST?]],Table1[[#This Row],[Amount inc GST]]-(Table1[[#This Row],[Amount inc GST]]/1.15),0)</f>
        <v>#N/A</v>
      </c>
      <c r="I449" s="145" t="e">
        <f>Table1[[#This Row],[Amount inc GST]]-Table1[[#This Row],[GST]]</f>
        <v>#N/A</v>
      </c>
      <c r="J449" s="97"/>
      <c r="K449" s="154">
        <f>IF(J449="c",K448+Table1[[#This Row],[Amount inc GST]],K448)</f>
        <v>0</v>
      </c>
      <c r="L449" s="154">
        <f>IF(J449="p1",L448+Table1[Amount inc GST],L448)</f>
        <v>0</v>
      </c>
      <c r="M449" s="154">
        <f>IF(J449="p2",M448+Table1[Amount inc GST],M448)</f>
        <v>0</v>
      </c>
      <c r="N449" s="152">
        <f>IF(J449="s",N448+Table1[[#This Row],[Amount inc GST]],N448)</f>
        <v>0</v>
      </c>
      <c r="O449" s="129"/>
      <c r="P449" s="128" t="e">
        <f>Table1[[#This Row],[Amount ex GST]]</f>
        <v>#N/A</v>
      </c>
      <c r="Q449" s="129"/>
      <c r="R449" s="128" t="e">
        <f>Table1[[#This Row],[Amount ex GST]]-Table1[[#This Row],[Amount1]]</f>
        <v>#N/A</v>
      </c>
    </row>
    <row r="450" spans="1:18" x14ac:dyDescent="0.2">
      <c r="A450" s="99"/>
      <c r="B450" s="93"/>
      <c r="C450" s="103"/>
      <c r="D450" s="104"/>
      <c r="E450" s="101" t="e">
        <f>LOOKUP(D450,Accounts!A:A,Accounts!B:B)</f>
        <v>#N/A</v>
      </c>
      <c r="F450" s="101" t="e">
        <f>LOOKUP(Table1[[#This Row],[Account '#]],Accounts!A:A,Accounts!D:D)</f>
        <v>#N/A</v>
      </c>
      <c r="G450" s="145"/>
      <c r="H450" s="144" t="e">
        <f>IF(Table1[[#This Row],[GST?]],Table1[[#This Row],[Amount inc GST]]-(Table1[[#This Row],[Amount inc GST]]/1.15),0)</f>
        <v>#N/A</v>
      </c>
      <c r="I450" s="145" t="e">
        <f>Table1[[#This Row],[Amount inc GST]]-Table1[[#This Row],[GST]]</f>
        <v>#N/A</v>
      </c>
      <c r="J450" s="97"/>
      <c r="K450" s="154">
        <f>IF(J450="c",K449+Table1[[#This Row],[Amount inc GST]],K449)</f>
        <v>0</v>
      </c>
      <c r="L450" s="154">
        <f>IF(J450="p1",L449+Table1[Amount inc GST],L449)</f>
        <v>0</v>
      </c>
      <c r="M450" s="154">
        <f>IF(J450="p2",M449+Table1[Amount inc GST],M449)</f>
        <v>0</v>
      </c>
      <c r="N450" s="152">
        <f>IF(J450="s",N449+Table1[[#This Row],[Amount inc GST]],N449)</f>
        <v>0</v>
      </c>
      <c r="O450" s="129"/>
      <c r="P450" s="128" t="e">
        <f>Table1[[#This Row],[Amount ex GST]]</f>
        <v>#N/A</v>
      </c>
      <c r="Q450" s="129"/>
      <c r="R450" s="128" t="e">
        <f>Table1[[#This Row],[Amount ex GST]]-Table1[[#This Row],[Amount1]]</f>
        <v>#N/A</v>
      </c>
    </row>
    <row r="451" spans="1:18" x14ac:dyDescent="0.2">
      <c r="A451" s="99"/>
      <c r="B451" s="93"/>
      <c r="C451" s="103"/>
      <c r="D451" s="104"/>
      <c r="E451" s="101" t="e">
        <f>LOOKUP(D451,Accounts!A:A,Accounts!B:B)</f>
        <v>#N/A</v>
      </c>
      <c r="F451" s="101" t="e">
        <f>LOOKUP(Table1[[#This Row],[Account '#]],Accounts!A:A,Accounts!D:D)</f>
        <v>#N/A</v>
      </c>
      <c r="G451" s="145"/>
      <c r="H451" s="144" t="e">
        <f>IF(Table1[[#This Row],[GST?]],Table1[[#This Row],[Amount inc GST]]-(Table1[[#This Row],[Amount inc GST]]/1.15),0)</f>
        <v>#N/A</v>
      </c>
      <c r="I451" s="145" t="e">
        <f>Table1[[#This Row],[Amount inc GST]]-Table1[[#This Row],[GST]]</f>
        <v>#N/A</v>
      </c>
      <c r="J451" s="97"/>
      <c r="K451" s="154">
        <f>IF(J451="c",K450+Table1[[#This Row],[Amount inc GST]],K450)</f>
        <v>0</v>
      </c>
      <c r="L451" s="154">
        <f>IF(J451="p1",L450+Table1[Amount inc GST],L450)</f>
        <v>0</v>
      </c>
      <c r="M451" s="154">
        <f>IF(J451="p2",M450+Table1[Amount inc GST],M450)</f>
        <v>0</v>
      </c>
      <c r="N451" s="152">
        <f>IF(J451="s",N450+Table1[[#This Row],[Amount inc GST]],N450)</f>
        <v>0</v>
      </c>
      <c r="O451" s="129"/>
      <c r="P451" s="128" t="e">
        <f>Table1[[#This Row],[Amount ex GST]]</f>
        <v>#N/A</v>
      </c>
      <c r="Q451" s="129"/>
      <c r="R451" s="128" t="e">
        <f>Table1[[#This Row],[Amount ex GST]]-Table1[[#This Row],[Amount1]]</f>
        <v>#N/A</v>
      </c>
    </row>
    <row r="452" spans="1:18" x14ac:dyDescent="0.2">
      <c r="A452" s="99"/>
      <c r="B452" s="93"/>
      <c r="C452" s="103"/>
      <c r="D452" s="104"/>
      <c r="E452" s="101" t="e">
        <f>LOOKUP(D452,Accounts!A:A,Accounts!B:B)</f>
        <v>#N/A</v>
      </c>
      <c r="F452" s="101" t="e">
        <f>LOOKUP(Table1[[#This Row],[Account '#]],Accounts!A:A,Accounts!D:D)</f>
        <v>#N/A</v>
      </c>
      <c r="G452" s="145"/>
      <c r="H452" s="144" t="e">
        <f>IF(Table1[[#This Row],[GST?]],Table1[[#This Row],[Amount inc GST]]-(Table1[[#This Row],[Amount inc GST]]/1.15),0)</f>
        <v>#N/A</v>
      </c>
      <c r="I452" s="145" t="e">
        <f>Table1[[#This Row],[Amount inc GST]]-Table1[[#This Row],[GST]]</f>
        <v>#N/A</v>
      </c>
      <c r="J452" s="97"/>
      <c r="K452" s="154">
        <f>IF(J452="c",K451+Table1[[#This Row],[Amount inc GST]],K451)</f>
        <v>0</v>
      </c>
      <c r="L452" s="154">
        <f>IF(J452="p1",L451+Table1[Amount inc GST],L451)</f>
        <v>0</v>
      </c>
      <c r="M452" s="154">
        <f>IF(J452="p2",M451+Table1[Amount inc GST],M451)</f>
        <v>0</v>
      </c>
      <c r="N452" s="152">
        <f>IF(J452="s",N451+Table1[[#This Row],[Amount inc GST]],N451)</f>
        <v>0</v>
      </c>
      <c r="O452" s="129"/>
      <c r="P452" s="128" t="e">
        <f>Table1[[#This Row],[Amount ex GST]]</f>
        <v>#N/A</v>
      </c>
      <c r="Q452" s="129"/>
      <c r="R452" s="128" t="e">
        <f>Table1[[#This Row],[Amount ex GST]]-Table1[[#This Row],[Amount1]]</f>
        <v>#N/A</v>
      </c>
    </row>
    <row r="453" spans="1:18" x14ac:dyDescent="0.2">
      <c r="A453" s="99"/>
      <c r="B453" s="93"/>
      <c r="C453" s="103"/>
      <c r="D453" s="104"/>
      <c r="E453" s="101" t="e">
        <f>LOOKUP(D453,Accounts!A:A,Accounts!B:B)</f>
        <v>#N/A</v>
      </c>
      <c r="F453" s="101" t="e">
        <f>LOOKUP(Table1[[#This Row],[Account '#]],Accounts!A:A,Accounts!D:D)</f>
        <v>#N/A</v>
      </c>
      <c r="G453" s="145"/>
      <c r="H453" s="144" t="e">
        <f>IF(Table1[[#This Row],[GST?]],Table1[[#This Row],[Amount inc GST]]-(Table1[[#This Row],[Amount inc GST]]/1.15),0)</f>
        <v>#N/A</v>
      </c>
      <c r="I453" s="145" t="e">
        <f>Table1[[#This Row],[Amount inc GST]]-Table1[[#This Row],[GST]]</f>
        <v>#N/A</v>
      </c>
      <c r="J453" s="97"/>
      <c r="K453" s="154">
        <f>IF(J453="c",K452+Table1[[#This Row],[Amount inc GST]],K452)</f>
        <v>0</v>
      </c>
      <c r="L453" s="154">
        <f>IF(J453="p1",L452+Table1[Amount inc GST],L452)</f>
        <v>0</v>
      </c>
      <c r="M453" s="154">
        <f>IF(J453="p2",M452+Table1[Amount inc GST],M452)</f>
        <v>0</v>
      </c>
      <c r="N453" s="152">
        <f>IF(J453="s",N452+Table1[[#This Row],[Amount inc GST]],N452)</f>
        <v>0</v>
      </c>
      <c r="O453" s="129"/>
      <c r="P453" s="128" t="e">
        <f>Table1[[#This Row],[Amount ex GST]]</f>
        <v>#N/A</v>
      </c>
      <c r="Q453" s="129"/>
      <c r="R453" s="128" t="e">
        <f>Table1[[#This Row],[Amount ex GST]]-Table1[[#This Row],[Amount1]]</f>
        <v>#N/A</v>
      </c>
    </row>
    <row r="454" spans="1:18" x14ac:dyDescent="0.2">
      <c r="A454" s="99"/>
      <c r="B454" s="113"/>
      <c r="C454" s="103"/>
      <c r="D454" s="104"/>
      <c r="E454" s="101" t="e">
        <f>LOOKUP(D454,Accounts!A:A,Accounts!B:B)</f>
        <v>#N/A</v>
      </c>
      <c r="F454" s="101" t="e">
        <f>LOOKUP(Table1[[#This Row],[Account '#]],Accounts!A:A,Accounts!D:D)</f>
        <v>#N/A</v>
      </c>
      <c r="G454" s="145"/>
      <c r="H454" s="144" t="e">
        <f>IF(Table1[[#This Row],[GST?]],Table1[[#This Row],[Amount inc GST]]-(Table1[[#This Row],[Amount inc GST]]/1.15),0)</f>
        <v>#N/A</v>
      </c>
      <c r="I454" s="145" t="e">
        <f>Table1[[#This Row],[Amount inc GST]]-Table1[[#This Row],[GST]]</f>
        <v>#N/A</v>
      </c>
      <c r="J454" s="97"/>
      <c r="K454" s="154">
        <f>IF(J454="c",K453+Table1[[#This Row],[Amount inc GST]],K453)</f>
        <v>0</v>
      </c>
      <c r="L454" s="154">
        <f>IF(J454="p1",L453+Table1[Amount inc GST],L453)</f>
        <v>0</v>
      </c>
      <c r="M454" s="154">
        <f>IF(J454="p2",M453+Table1[Amount inc GST],M453)</f>
        <v>0</v>
      </c>
      <c r="N454" s="152">
        <f>IF(J454="s",N453+Table1[[#This Row],[Amount inc GST]],N453)</f>
        <v>0</v>
      </c>
      <c r="O454" s="129"/>
      <c r="P454" s="128" t="e">
        <f>Table1[[#This Row],[Amount ex GST]]</f>
        <v>#N/A</v>
      </c>
      <c r="Q454" s="129"/>
      <c r="R454" s="128" t="e">
        <f>Table1[[#This Row],[Amount ex GST]]-Table1[[#This Row],[Amount1]]</f>
        <v>#N/A</v>
      </c>
    </row>
    <row r="455" spans="1:18" x14ac:dyDescent="0.2">
      <c r="A455" s="99"/>
      <c r="B455" s="113"/>
      <c r="C455" s="103"/>
      <c r="D455" s="104"/>
      <c r="E455" s="101" t="e">
        <f>LOOKUP(D455,Accounts!A:A,Accounts!B:B)</f>
        <v>#N/A</v>
      </c>
      <c r="F455" s="101" t="e">
        <f>LOOKUP(Table1[[#This Row],[Account '#]],Accounts!A:A,Accounts!D:D)</f>
        <v>#N/A</v>
      </c>
      <c r="G455" s="145"/>
      <c r="H455" s="144" t="e">
        <f>IF(Table1[[#This Row],[GST?]],Table1[[#This Row],[Amount inc GST]]-(Table1[[#This Row],[Amount inc GST]]/1.15),0)</f>
        <v>#N/A</v>
      </c>
      <c r="I455" s="145" t="e">
        <f>Table1[[#This Row],[Amount inc GST]]-Table1[[#This Row],[GST]]</f>
        <v>#N/A</v>
      </c>
      <c r="J455" s="97"/>
      <c r="K455" s="154">
        <f>IF(J455="c",K454+Table1[[#This Row],[Amount inc GST]],K454)</f>
        <v>0</v>
      </c>
      <c r="L455" s="154">
        <f>IF(J455="p1",L454+Table1[Amount inc GST],L454)</f>
        <v>0</v>
      </c>
      <c r="M455" s="154">
        <f>IF(J455="p2",M454+Table1[Amount inc GST],M454)</f>
        <v>0</v>
      </c>
      <c r="N455" s="152">
        <f>IF(J455="s",N454+Table1[[#This Row],[Amount inc GST]],N454)</f>
        <v>0</v>
      </c>
      <c r="O455" s="129"/>
      <c r="P455" s="128" t="e">
        <f>Table1[[#This Row],[Amount ex GST]]</f>
        <v>#N/A</v>
      </c>
      <c r="Q455" s="129"/>
      <c r="R455" s="128" t="e">
        <f>Table1[[#This Row],[Amount ex GST]]-Table1[[#This Row],[Amount1]]</f>
        <v>#N/A</v>
      </c>
    </row>
    <row r="456" spans="1:18" x14ac:dyDescent="0.2">
      <c r="A456" s="99"/>
      <c r="B456" s="113"/>
      <c r="C456" s="103"/>
      <c r="D456" s="104"/>
      <c r="E456" s="101" t="e">
        <f>LOOKUP(D456,Accounts!A:A,Accounts!B:B)</f>
        <v>#N/A</v>
      </c>
      <c r="F456" s="101" t="e">
        <f>LOOKUP(Table1[[#This Row],[Account '#]],Accounts!A:A,Accounts!D:D)</f>
        <v>#N/A</v>
      </c>
      <c r="G456" s="145"/>
      <c r="H456" s="144" t="e">
        <f>IF(Table1[[#This Row],[GST?]],Table1[[#This Row],[Amount inc GST]]-(Table1[[#This Row],[Amount inc GST]]/1.15),0)</f>
        <v>#N/A</v>
      </c>
      <c r="I456" s="145" t="e">
        <f>Table1[[#This Row],[Amount inc GST]]-Table1[[#This Row],[GST]]</f>
        <v>#N/A</v>
      </c>
      <c r="J456" s="97"/>
      <c r="K456" s="154">
        <f>IF(J456="c",K455+Table1[[#This Row],[Amount inc GST]],K455)</f>
        <v>0</v>
      </c>
      <c r="L456" s="154">
        <f>IF(J456="p1",L455+Table1[Amount inc GST],L455)</f>
        <v>0</v>
      </c>
      <c r="M456" s="154">
        <f>IF(J456="p2",M455+Table1[Amount inc GST],M455)</f>
        <v>0</v>
      </c>
      <c r="N456" s="152">
        <f>IF(J456="s",N455+Table1[[#This Row],[Amount inc GST]],N455)</f>
        <v>0</v>
      </c>
      <c r="O456" s="129"/>
      <c r="P456" s="128" t="e">
        <f>Table1[[#This Row],[Amount ex GST]]</f>
        <v>#N/A</v>
      </c>
      <c r="Q456" s="129"/>
      <c r="R456" s="128" t="e">
        <f>Table1[[#This Row],[Amount ex GST]]-Table1[[#This Row],[Amount1]]</f>
        <v>#N/A</v>
      </c>
    </row>
    <row r="457" spans="1:18" x14ac:dyDescent="0.2">
      <c r="A457" s="99"/>
      <c r="B457" s="113"/>
      <c r="C457" s="103"/>
      <c r="D457" s="104"/>
      <c r="E457" s="101" t="e">
        <f>LOOKUP(D457,Accounts!A:A,Accounts!B:B)</f>
        <v>#N/A</v>
      </c>
      <c r="F457" s="101" t="e">
        <f>LOOKUP(Table1[[#This Row],[Account '#]],Accounts!A:A,Accounts!D:D)</f>
        <v>#N/A</v>
      </c>
      <c r="G457" s="145"/>
      <c r="H457" s="144" t="e">
        <f>IF(Table1[[#This Row],[GST?]],Table1[[#This Row],[Amount inc GST]]-(Table1[[#This Row],[Amount inc GST]]/1.15),0)</f>
        <v>#N/A</v>
      </c>
      <c r="I457" s="145" t="e">
        <f>Table1[[#This Row],[Amount inc GST]]-Table1[[#This Row],[GST]]</f>
        <v>#N/A</v>
      </c>
      <c r="J457" s="97"/>
      <c r="K457" s="154">
        <f>IF(J457="c",K456+Table1[[#This Row],[Amount inc GST]],K456)</f>
        <v>0</v>
      </c>
      <c r="L457" s="154">
        <f>IF(J457="p1",L456+Table1[Amount inc GST],L456)</f>
        <v>0</v>
      </c>
      <c r="M457" s="154">
        <f>IF(J457="p2",M456+Table1[Amount inc GST],M456)</f>
        <v>0</v>
      </c>
      <c r="N457" s="152">
        <f>IF(J457="s",N456+Table1[[#This Row],[Amount inc GST]],N456)</f>
        <v>0</v>
      </c>
      <c r="O457" s="129"/>
      <c r="P457" s="128" t="e">
        <f>Table1[[#This Row],[Amount ex GST]]</f>
        <v>#N/A</v>
      </c>
      <c r="Q457" s="129"/>
      <c r="R457" s="128" t="e">
        <f>Table1[[#This Row],[Amount ex GST]]-Table1[[#This Row],[Amount1]]</f>
        <v>#N/A</v>
      </c>
    </row>
    <row r="458" spans="1:18" x14ac:dyDescent="0.2">
      <c r="A458" s="99"/>
      <c r="B458" s="113"/>
      <c r="C458" s="103"/>
      <c r="D458" s="104"/>
      <c r="E458" s="101" t="e">
        <f>LOOKUP(D458,Accounts!A:A,Accounts!B:B)</f>
        <v>#N/A</v>
      </c>
      <c r="F458" s="101" t="e">
        <f>LOOKUP(Table1[[#This Row],[Account '#]],Accounts!A:A,Accounts!D:D)</f>
        <v>#N/A</v>
      </c>
      <c r="G458" s="145"/>
      <c r="H458" s="144" t="e">
        <f>IF(Table1[[#This Row],[GST?]],Table1[[#This Row],[Amount inc GST]]-(Table1[[#This Row],[Amount inc GST]]/1.15),0)</f>
        <v>#N/A</v>
      </c>
      <c r="I458" s="145" t="e">
        <f>Table1[[#This Row],[Amount inc GST]]-Table1[[#This Row],[GST]]</f>
        <v>#N/A</v>
      </c>
      <c r="J458" s="97"/>
      <c r="K458" s="154">
        <f>IF(J458="c",K457+Table1[[#This Row],[Amount inc GST]],K457)</f>
        <v>0</v>
      </c>
      <c r="L458" s="154">
        <f>IF(J458="p1",L457+Table1[Amount inc GST],L457)</f>
        <v>0</v>
      </c>
      <c r="M458" s="154">
        <f>IF(J458="p2",M457+Table1[Amount inc GST],M457)</f>
        <v>0</v>
      </c>
      <c r="N458" s="152">
        <f>IF(J458="s",N457+Table1[[#This Row],[Amount inc GST]],N457)</f>
        <v>0</v>
      </c>
      <c r="O458" s="129"/>
      <c r="P458" s="128" t="e">
        <f>Table1[[#This Row],[Amount ex GST]]</f>
        <v>#N/A</v>
      </c>
      <c r="Q458" s="129"/>
      <c r="R458" s="128" t="e">
        <f>Table1[[#This Row],[Amount ex GST]]-Table1[[#This Row],[Amount1]]</f>
        <v>#N/A</v>
      </c>
    </row>
    <row r="459" spans="1:18" x14ac:dyDescent="0.2">
      <c r="A459" s="99"/>
      <c r="B459" s="113"/>
      <c r="C459" s="103"/>
      <c r="D459" s="104"/>
      <c r="E459" s="101" t="e">
        <f>LOOKUP(D459,Accounts!A:A,Accounts!B:B)</f>
        <v>#N/A</v>
      </c>
      <c r="F459" s="101" t="e">
        <f>LOOKUP(Table1[[#This Row],[Account '#]],Accounts!A:A,Accounts!D:D)</f>
        <v>#N/A</v>
      </c>
      <c r="G459" s="145"/>
      <c r="H459" s="144" t="e">
        <f>IF(Table1[[#This Row],[GST?]],Table1[[#This Row],[Amount inc GST]]-(Table1[[#This Row],[Amount inc GST]]/1.15),0)</f>
        <v>#N/A</v>
      </c>
      <c r="I459" s="145" t="e">
        <f>Table1[[#This Row],[Amount inc GST]]-Table1[[#This Row],[GST]]</f>
        <v>#N/A</v>
      </c>
      <c r="J459" s="97"/>
      <c r="K459" s="154">
        <f>IF(J459="c",K458+Table1[[#This Row],[Amount inc GST]],K458)</f>
        <v>0</v>
      </c>
      <c r="L459" s="154">
        <f>IF(J459="p1",L458+Table1[Amount inc GST],L458)</f>
        <v>0</v>
      </c>
      <c r="M459" s="154">
        <f>IF(J459="p2",M458+Table1[Amount inc GST],M458)</f>
        <v>0</v>
      </c>
      <c r="N459" s="152">
        <f>IF(J459="s",N458+Table1[[#This Row],[Amount inc GST]],N458)</f>
        <v>0</v>
      </c>
      <c r="O459" s="129"/>
      <c r="P459" s="128" t="e">
        <f>Table1[[#This Row],[Amount ex GST]]</f>
        <v>#N/A</v>
      </c>
      <c r="Q459" s="129"/>
      <c r="R459" s="128" t="e">
        <f>Table1[[#This Row],[Amount ex GST]]-Table1[[#This Row],[Amount1]]</f>
        <v>#N/A</v>
      </c>
    </row>
    <row r="460" spans="1:18" x14ac:dyDescent="0.2">
      <c r="A460" s="99"/>
      <c r="B460" s="113"/>
      <c r="C460" s="103"/>
      <c r="D460" s="104"/>
      <c r="E460" s="101" t="e">
        <f>LOOKUP(D460,Accounts!A:A,Accounts!B:B)</f>
        <v>#N/A</v>
      </c>
      <c r="F460" s="101" t="e">
        <f>LOOKUP(Table1[[#This Row],[Account '#]],Accounts!A:A,Accounts!D:D)</f>
        <v>#N/A</v>
      </c>
      <c r="G460" s="145"/>
      <c r="H460" s="144" t="e">
        <f>IF(Table1[[#This Row],[GST?]],Table1[[#This Row],[Amount inc GST]]-(Table1[[#This Row],[Amount inc GST]]/1.15),0)</f>
        <v>#N/A</v>
      </c>
      <c r="I460" s="145" t="e">
        <f>Table1[[#This Row],[Amount inc GST]]-Table1[[#This Row],[GST]]</f>
        <v>#N/A</v>
      </c>
      <c r="J460" s="97"/>
      <c r="K460" s="154">
        <f>IF(J460="c",K459+Table1[[#This Row],[Amount inc GST]],K459)</f>
        <v>0</v>
      </c>
      <c r="L460" s="154">
        <f>IF(J460="p1",L459+Table1[Amount inc GST],L459)</f>
        <v>0</v>
      </c>
      <c r="M460" s="154">
        <f>IF(J460="p2",M459+Table1[Amount inc GST],M459)</f>
        <v>0</v>
      </c>
      <c r="N460" s="152">
        <f>IF(J460="s",N459+Table1[[#This Row],[Amount inc GST]],N459)</f>
        <v>0</v>
      </c>
      <c r="O460" s="129"/>
      <c r="P460" s="128" t="e">
        <f>Table1[[#This Row],[Amount ex GST]]</f>
        <v>#N/A</v>
      </c>
      <c r="Q460" s="129"/>
      <c r="R460" s="128" t="e">
        <f>Table1[[#This Row],[Amount ex GST]]-Table1[[#This Row],[Amount1]]</f>
        <v>#N/A</v>
      </c>
    </row>
    <row r="461" spans="1:18" x14ac:dyDescent="0.2">
      <c r="A461" s="99"/>
      <c r="B461" s="113"/>
      <c r="C461" s="103"/>
      <c r="D461" s="104"/>
      <c r="E461" s="101" t="e">
        <f>LOOKUP(D461,Accounts!A:A,Accounts!B:B)</f>
        <v>#N/A</v>
      </c>
      <c r="F461" s="101" t="e">
        <f>LOOKUP(Table1[[#This Row],[Account '#]],Accounts!A:A,Accounts!D:D)</f>
        <v>#N/A</v>
      </c>
      <c r="G461" s="145"/>
      <c r="H461" s="144" t="e">
        <f>IF(Table1[[#This Row],[GST?]],Table1[[#This Row],[Amount inc GST]]-(Table1[[#This Row],[Amount inc GST]]/1.15),0)</f>
        <v>#N/A</v>
      </c>
      <c r="I461" s="145" t="e">
        <f>Table1[[#This Row],[Amount inc GST]]-Table1[[#This Row],[GST]]</f>
        <v>#N/A</v>
      </c>
      <c r="J461" s="97"/>
      <c r="K461" s="154">
        <f>IF(J461="c",K460+Table1[[#This Row],[Amount inc GST]],K460)</f>
        <v>0</v>
      </c>
      <c r="L461" s="154">
        <f>IF(J461="p1",L460+Table1[Amount inc GST],L460)</f>
        <v>0</v>
      </c>
      <c r="M461" s="154">
        <f>IF(J461="p2",M460+Table1[Amount inc GST],M460)</f>
        <v>0</v>
      </c>
      <c r="N461" s="152">
        <f>IF(J461="s",N460+Table1[[#This Row],[Amount inc GST]],N460)</f>
        <v>0</v>
      </c>
      <c r="O461" s="129"/>
      <c r="P461" s="128" t="e">
        <f>Table1[[#This Row],[Amount ex GST]]</f>
        <v>#N/A</v>
      </c>
      <c r="Q461" s="129"/>
      <c r="R461" s="128" t="e">
        <f>Table1[[#This Row],[Amount ex GST]]-Table1[[#This Row],[Amount1]]</f>
        <v>#N/A</v>
      </c>
    </row>
    <row r="462" spans="1:18" x14ac:dyDescent="0.2">
      <c r="A462" s="99"/>
      <c r="B462" s="113"/>
      <c r="C462" s="103"/>
      <c r="D462" s="104"/>
      <c r="E462" s="101" t="e">
        <f>LOOKUP(D462,Accounts!A:A,Accounts!B:B)</f>
        <v>#N/A</v>
      </c>
      <c r="F462" s="101" t="e">
        <f>LOOKUP(Table1[[#This Row],[Account '#]],Accounts!A:A,Accounts!D:D)</f>
        <v>#N/A</v>
      </c>
      <c r="G462" s="145"/>
      <c r="H462" s="144" t="e">
        <f>IF(Table1[[#This Row],[GST?]],Table1[[#This Row],[Amount inc GST]]-(Table1[[#This Row],[Amount inc GST]]/1.15),0)</f>
        <v>#N/A</v>
      </c>
      <c r="I462" s="145" t="e">
        <f>Table1[[#This Row],[Amount inc GST]]-Table1[[#This Row],[GST]]</f>
        <v>#N/A</v>
      </c>
      <c r="J462" s="97"/>
      <c r="K462" s="154">
        <f>IF(J462="c",K461+Table1[[#This Row],[Amount inc GST]],K461)</f>
        <v>0</v>
      </c>
      <c r="L462" s="154">
        <f>IF(J462="p1",L461+Table1[Amount inc GST],L461)</f>
        <v>0</v>
      </c>
      <c r="M462" s="154">
        <f>IF(J462="p2",M461+Table1[Amount inc GST],M461)</f>
        <v>0</v>
      </c>
      <c r="N462" s="152">
        <f>IF(J462="s",N461+Table1[[#This Row],[Amount inc GST]],N461)</f>
        <v>0</v>
      </c>
      <c r="O462" s="129"/>
      <c r="P462" s="128" t="e">
        <f>Table1[[#This Row],[Amount ex GST]]</f>
        <v>#N/A</v>
      </c>
      <c r="Q462" s="129"/>
      <c r="R462" s="128" t="e">
        <f>Table1[[#This Row],[Amount ex GST]]-Table1[[#This Row],[Amount1]]</f>
        <v>#N/A</v>
      </c>
    </row>
    <row r="463" spans="1:18" x14ac:dyDescent="0.2">
      <c r="A463" s="99"/>
      <c r="B463" s="113"/>
      <c r="C463" s="103"/>
      <c r="D463" s="104"/>
      <c r="E463" s="101" t="e">
        <f>LOOKUP(D463,Accounts!A:A,Accounts!B:B)</f>
        <v>#N/A</v>
      </c>
      <c r="F463" s="101" t="e">
        <f>LOOKUP(Table1[[#This Row],[Account '#]],Accounts!A:A,Accounts!D:D)</f>
        <v>#N/A</v>
      </c>
      <c r="G463" s="145"/>
      <c r="H463" s="144" t="e">
        <f>IF(Table1[[#This Row],[GST?]],Table1[[#This Row],[Amount inc GST]]-(Table1[[#This Row],[Amount inc GST]]/1.15),0)</f>
        <v>#N/A</v>
      </c>
      <c r="I463" s="145" t="e">
        <f>Table1[[#This Row],[Amount inc GST]]-Table1[[#This Row],[GST]]</f>
        <v>#N/A</v>
      </c>
      <c r="J463" s="97"/>
      <c r="K463" s="154">
        <f>IF(J463="c",K462+Table1[[#This Row],[Amount inc GST]],K462)</f>
        <v>0</v>
      </c>
      <c r="L463" s="154">
        <f>IF(J463="p1",L462+Table1[Amount inc GST],L462)</f>
        <v>0</v>
      </c>
      <c r="M463" s="154">
        <f>IF(J463="p2",M462+Table1[Amount inc GST],M462)</f>
        <v>0</v>
      </c>
      <c r="N463" s="152">
        <f>IF(J463="s",N462+Table1[[#This Row],[Amount inc GST]],N462)</f>
        <v>0</v>
      </c>
      <c r="O463" s="129"/>
      <c r="P463" s="128" t="e">
        <f>Table1[[#This Row],[Amount ex GST]]</f>
        <v>#N/A</v>
      </c>
      <c r="Q463" s="129"/>
      <c r="R463" s="128" t="e">
        <f>Table1[[#This Row],[Amount ex GST]]-Table1[[#This Row],[Amount1]]</f>
        <v>#N/A</v>
      </c>
    </row>
    <row r="464" spans="1:18" x14ac:dyDescent="0.2">
      <c r="A464" s="99"/>
      <c r="B464" s="113"/>
      <c r="C464" s="103"/>
      <c r="D464" s="104"/>
      <c r="E464" s="101" t="e">
        <f>LOOKUP(D464,Accounts!A:A,Accounts!B:B)</f>
        <v>#N/A</v>
      </c>
      <c r="F464" s="101" t="e">
        <f>LOOKUP(Table1[[#This Row],[Account '#]],Accounts!A:A,Accounts!D:D)</f>
        <v>#N/A</v>
      </c>
      <c r="G464" s="145"/>
      <c r="H464" s="144" t="e">
        <f>IF(Table1[[#This Row],[GST?]],Table1[[#This Row],[Amount inc GST]]-(Table1[[#This Row],[Amount inc GST]]/1.15),0)</f>
        <v>#N/A</v>
      </c>
      <c r="I464" s="145" t="e">
        <f>Table1[[#This Row],[Amount inc GST]]-Table1[[#This Row],[GST]]</f>
        <v>#N/A</v>
      </c>
      <c r="J464" s="97"/>
      <c r="K464" s="154">
        <f>IF(J464="c",K463+Table1[[#This Row],[Amount inc GST]],K463)</f>
        <v>0</v>
      </c>
      <c r="L464" s="154">
        <f>IF(J464="p1",L463+Table1[Amount inc GST],L463)</f>
        <v>0</v>
      </c>
      <c r="M464" s="154">
        <f>IF(J464="p2",M463+Table1[Amount inc GST],M463)</f>
        <v>0</v>
      </c>
      <c r="N464" s="152">
        <f>IF(J464="s",N463+Table1[[#This Row],[Amount inc GST]],N463)</f>
        <v>0</v>
      </c>
      <c r="O464" s="129"/>
      <c r="P464" s="128" t="e">
        <f>Table1[[#This Row],[Amount ex GST]]</f>
        <v>#N/A</v>
      </c>
      <c r="Q464" s="129"/>
      <c r="R464" s="128" t="e">
        <f>Table1[[#This Row],[Amount ex GST]]-Table1[[#This Row],[Amount1]]</f>
        <v>#N/A</v>
      </c>
    </row>
    <row r="465" spans="1:18" x14ac:dyDescent="0.2">
      <c r="A465" s="99"/>
      <c r="B465" s="113"/>
      <c r="C465" s="103"/>
      <c r="D465" s="104"/>
      <c r="E465" s="101" t="e">
        <f>LOOKUP(D465,Accounts!A:A,Accounts!B:B)</f>
        <v>#N/A</v>
      </c>
      <c r="F465" s="101" t="e">
        <f>LOOKUP(Table1[[#This Row],[Account '#]],Accounts!A:A,Accounts!D:D)</f>
        <v>#N/A</v>
      </c>
      <c r="G465" s="145"/>
      <c r="H465" s="144" t="e">
        <f>IF(Table1[[#This Row],[GST?]],Table1[[#This Row],[Amount inc GST]]-(Table1[[#This Row],[Amount inc GST]]/1.15),0)</f>
        <v>#N/A</v>
      </c>
      <c r="I465" s="145" t="e">
        <f>Table1[[#This Row],[Amount inc GST]]-Table1[[#This Row],[GST]]</f>
        <v>#N/A</v>
      </c>
      <c r="J465" s="97"/>
      <c r="K465" s="154">
        <f>IF(J465="c",K464+Table1[[#This Row],[Amount inc GST]],K464)</f>
        <v>0</v>
      </c>
      <c r="L465" s="154">
        <f>IF(J465="p1",L464+Table1[Amount inc GST],L464)</f>
        <v>0</v>
      </c>
      <c r="M465" s="154">
        <f>IF(J465="p2",M464+Table1[Amount inc GST],M464)</f>
        <v>0</v>
      </c>
      <c r="N465" s="152">
        <f>IF(J465="s",N464+Table1[[#This Row],[Amount inc GST]],N464)</f>
        <v>0</v>
      </c>
      <c r="O465" s="129"/>
      <c r="P465" s="128" t="e">
        <f>Table1[[#This Row],[Amount ex GST]]</f>
        <v>#N/A</v>
      </c>
      <c r="Q465" s="129"/>
      <c r="R465" s="128" t="e">
        <f>Table1[[#This Row],[Amount ex GST]]-Table1[[#This Row],[Amount1]]</f>
        <v>#N/A</v>
      </c>
    </row>
    <row r="466" spans="1:18" x14ac:dyDescent="0.2">
      <c r="A466" s="99"/>
      <c r="B466" s="113"/>
      <c r="C466" s="103"/>
      <c r="D466" s="104"/>
      <c r="E466" s="101" t="e">
        <f>LOOKUP(D466,Accounts!A:A,Accounts!B:B)</f>
        <v>#N/A</v>
      </c>
      <c r="F466" s="101" t="e">
        <f>LOOKUP(Table1[[#This Row],[Account '#]],Accounts!A:A,Accounts!D:D)</f>
        <v>#N/A</v>
      </c>
      <c r="G466" s="145"/>
      <c r="H466" s="144" t="e">
        <f>IF(Table1[[#This Row],[GST?]],Table1[[#This Row],[Amount inc GST]]-(Table1[[#This Row],[Amount inc GST]]/1.15),0)</f>
        <v>#N/A</v>
      </c>
      <c r="I466" s="145" t="e">
        <f>Table1[[#This Row],[Amount inc GST]]-Table1[[#This Row],[GST]]</f>
        <v>#N/A</v>
      </c>
      <c r="J466" s="97"/>
      <c r="K466" s="154">
        <f>IF(J466="c",K465+Table1[[#This Row],[Amount inc GST]],K465)</f>
        <v>0</v>
      </c>
      <c r="L466" s="154">
        <f>IF(J466="p1",L465+Table1[Amount inc GST],L465)</f>
        <v>0</v>
      </c>
      <c r="M466" s="154">
        <f>IF(J466="p2",M465+Table1[Amount inc GST],M465)</f>
        <v>0</v>
      </c>
      <c r="N466" s="152">
        <f>IF(J466="s",N465+Table1[[#This Row],[Amount inc GST]],N465)</f>
        <v>0</v>
      </c>
      <c r="O466" s="129"/>
      <c r="P466" s="128" t="e">
        <f>Table1[[#This Row],[Amount ex GST]]</f>
        <v>#N/A</v>
      </c>
      <c r="Q466" s="129"/>
      <c r="R466" s="128" t="e">
        <f>Table1[[#This Row],[Amount ex GST]]-Table1[[#This Row],[Amount1]]</f>
        <v>#N/A</v>
      </c>
    </row>
    <row r="467" spans="1:18" x14ac:dyDescent="0.2">
      <c r="A467" s="99"/>
      <c r="B467" s="113"/>
      <c r="C467" s="103"/>
      <c r="D467" s="104"/>
      <c r="E467" s="101" t="e">
        <f>LOOKUP(D467,Accounts!A:A,Accounts!B:B)</f>
        <v>#N/A</v>
      </c>
      <c r="F467" s="101" t="e">
        <f>LOOKUP(Table1[[#This Row],[Account '#]],Accounts!A:A,Accounts!D:D)</f>
        <v>#N/A</v>
      </c>
      <c r="G467" s="145"/>
      <c r="H467" s="144" t="e">
        <f>IF(Table1[[#This Row],[GST?]],Table1[[#This Row],[Amount inc GST]]-(Table1[[#This Row],[Amount inc GST]]/1.15),0)</f>
        <v>#N/A</v>
      </c>
      <c r="I467" s="145" t="e">
        <f>Table1[[#This Row],[Amount inc GST]]-Table1[[#This Row],[GST]]</f>
        <v>#N/A</v>
      </c>
      <c r="J467" s="97"/>
      <c r="K467" s="154">
        <f>IF(J467="c",K466+Table1[[#This Row],[Amount inc GST]],K466)</f>
        <v>0</v>
      </c>
      <c r="L467" s="154">
        <f>IF(J467="p1",L466+Table1[Amount inc GST],L466)</f>
        <v>0</v>
      </c>
      <c r="M467" s="154">
        <f>IF(J467="p2",M466+Table1[Amount inc GST],M466)</f>
        <v>0</v>
      </c>
      <c r="N467" s="152">
        <f>IF(J467="s",N466+Table1[[#This Row],[Amount inc GST]],N466)</f>
        <v>0</v>
      </c>
      <c r="O467" s="129"/>
      <c r="P467" s="128" t="e">
        <f>Table1[[#This Row],[Amount ex GST]]</f>
        <v>#N/A</v>
      </c>
      <c r="Q467" s="129"/>
      <c r="R467" s="128" t="e">
        <f>Table1[[#This Row],[Amount ex GST]]-Table1[[#This Row],[Amount1]]</f>
        <v>#N/A</v>
      </c>
    </row>
    <row r="468" spans="1:18" x14ac:dyDescent="0.2">
      <c r="A468" s="99"/>
      <c r="B468" s="113"/>
      <c r="C468" s="103"/>
      <c r="D468" s="104"/>
      <c r="E468" s="101" t="e">
        <f>LOOKUP(D468,Accounts!A:A,Accounts!B:B)</f>
        <v>#N/A</v>
      </c>
      <c r="F468" s="101" t="e">
        <f>LOOKUP(Table1[[#This Row],[Account '#]],Accounts!A:A,Accounts!D:D)</f>
        <v>#N/A</v>
      </c>
      <c r="G468" s="145"/>
      <c r="H468" s="144" t="e">
        <f>IF(Table1[[#This Row],[GST?]],Table1[[#This Row],[Amount inc GST]]-(Table1[[#This Row],[Amount inc GST]]/1.15),0)</f>
        <v>#N/A</v>
      </c>
      <c r="I468" s="145" t="e">
        <f>Table1[[#This Row],[Amount inc GST]]-Table1[[#This Row],[GST]]</f>
        <v>#N/A</v>
      </c>
      <c r="J468" s="97"/>
      <c r="K468" s="154">
        <f>IF(J468="c",K467+Table1[[#This Row],[Amount inc GST]],K467)</f>
        <v>0</v>
      </c>
      <c r="L468" s="154">
        <f>IF(J468="p1",L467+Table1[Amount inc GST],L467)</f>
        <v>0</v>
      </c>
      <c r="M468" s="154">
        <f>IF(J468="p2",M467+Table1[Amount inc GST],M467)</f>
        <v>0</v>
      </c>
      <c r="N468" s="152">
        <f>IF(J468="s",N467+Table1[[#This Row],[Amount inc GST]],N467)</f>
        <v>0</v>
      </c>
      <c r="O468" s="129"/>
      <c r="P468" s="128" t="e">
        <f>Table1[[#This Row],[Amount ex GST]]</f>
        <v>#N/A</v>
      </c>
      <c r="Q468" s="129"/>
      <c r="R468" s="128" t="e">
        <f>Table1[[#This Row],[Amount ex GST]]-Table1[[#This Row],[Amount1]]</f>
        <v>#N/A</v>
      </c>
    </row>
    <row r="469" spans="1:18" x14ac:dyDescent="0.2">
      <c r="A469" s="99"/>
      <c r="B469" s="113"/>
      <c r="C469" s="103"/>
      <c r="D469" s="104"/>
      <c r="E469" s="101" t="e">
        <f>LOOKUP(D469,Accounts!A:A,Accounts!B:B)</f>
        <v>#N/A</v>
      </c>
      <c r="F469" s="101" t="e">
        <f>LOOKUP(Table1[[#This Row],[Account '#]],Accounts!A:A,Accounts!D:D)</f>
        <v>#N/A</v>
      </c>
      <c r="G469" s="145"/>
      <c r="H469" s="144" t="e">
        <f>IF(Table1[[#This Row],[GST?]],Table1[[#This Row],[Amount inc GST]]-(Table1[[#This Row],[Amount inc GST]]/1.15),0)</f>
        <v>#N/A</v>
      </c>
      <c r="I469" s="145" t="e">
        <f>Table1[[#This Row],[Amount inc GST]]-Table1[[#This Row],[GST]]</f>
        <v>#N/A</v>
      </c>
      <c r="J469" s="97"/>
      <c r="K469" s="154">
        <f>IF(J469="c",K468+Table1[[#This Row],[Amount inc GST]],K468)</f>
        <v>0</v>
      </c>
      <c r="L469" s="154">
        <f>IF(J469="p1",L468+Table1[Amount inc GST],L468)</f>
        <v>0</v>
      </c>
      <c r="M469" s="154">
        <f>IF(J469="p2",M468+Table1[Amount inc GST],M468)</f>
        <v>0</v>
      </c>
      <c r="N469" s="152">
        <f>IF(J469="s",N468+Table1[[#This Row],[Amount inc GST]],N468)</f>
        <v>0</v>
      </c>
      <c r="O469" s="129"/>
      <c r="P469" s="128" t="e">
        <f>Table1[[#This Row],[Amount ex GST]]</f>
        <v>#N/A</v>
      </c>
      <c r="Q469" s="129"/>
      <c r="R469" s="128" t="e">
        <f>Table1[[#This Row],[Amount ex GST]]-Table1[[#This Row],[Amount1]]</f>
        <v>#N/A</v>
      </c>
    </row>
    <row r="470" spans="1:18" x14ac:dyDescent="0.2">
      <c r="A470" s="99"/>
      <c r="B470" s="113"/>
      <c r="C470" s="103"/>
      <c r="D470" s="104"/>
      <c r="E470" s="101" t="e">
        <f>LOOKUP(D470,Accounts!A:A,Accounts!B:B)</f>
        <v>#N/A</v>
      </c>
      <c r="F470" s="101" t="e">
        <f>LOOKUP(Table1[[#This Row],[Account '#]],Accounts!A:A,Accounts!D:D)</f>
        <v>#N/A</v>
      </c>
      <c r="G470" s="145"/>
      <c r="H470" s="144" t="e">
        <f>IF(Table1[[#This Row],[GST?]],Table1[[#This Row],[Amount inc GST]]-(Table1[[#This Row],[Amount inc GST]]/1.15),0)</f>
        <v>#N/A</v>
      </c>
      <c r="I470" s="145" t="e">
        <f>Table1[[#This Row],[Amount inc GST]]-Table1[[#This Row],[GST]]</f>
        <v>#N/A</v>
      </c>
      <c r="J470" s="97"/>
      <c r="K470" s="154">
        <f>IF(J470="c",K469+Table1[[#This Row],[Amount inc GST]],K469)</f>
        <v>0</v>
      </c>
      <c r="L470" s="154">
        <f>IF(J470="p1",L469+Table1[Amount inc GST],L469)</f>
        <v>0</v>
      </c>
      <c r="M470" s="154">
        <f>IF(J470="p2",M469+Table1[Amount inc GST],M469)</f>
        <v>0</v>
      </c>
      <c r="N470" s="152">
        <f>IF(J470="s",N469+Table1[[#This Row],[Amount inc GST]],N469)</f>
        <v>0</v>
      </c>
      <c r="O470" s="129"/>
      <c r="P470" s="128" t="e">
        <f>Table1[[#This Row],[Amount ex GST]]</f>
        <v>#N/A</v>
      </c>
      <c r="Q470" s="129"/>
      <c r="R470" s="128" t="e">
        <f>Table1[[#This Row],[Amount ex GST]]-Table1[[#This Row],[Amount1]]</f>
        <v>#N/A</v>
      </c>
    </row>
    <row r="471" spans="1:18" x14ac:dyDescent="0.2">
      <c r="A471" s="99"/>
      <c r="B471" s="113"/>
      <c r="C471" s="103"/>
      <c r="D471" s="104"/>
      <c r="E471" s="101" t="e">
        <f>LOOKUP(D471,Accounts!A:A,Accounts!B:B)</f>
        <v>#N/A</v>
      </c>
      <c r="F471" s="101" t="e">
        <f>LOOKUP(Table1[[#This Row],[Account '#]],Accounts!A:A,Accounts!D:D)</f>
        <v>#N/A</v>
      </c>
      <c r="G471" s="145"/>
      <c r="H471" s="144" t="e">
        <f>IF(Table1[[#This Row],[GST?]],Table1[[#This Row],[Amount inc GST]]-(Table1[[#This Row],[Amount inc GST]]/1.15),0)</f>
        <v>#N/A</v>
      </c>
      <c r="I471" s="145" t="e">
        <f>Table1[[#This Row],[Amount inc GST]]-Table1[[#This Row],[GST]]</f>
        <v>#N/A</v>
      </c>
      <c r="J471" s="97"/>
      <c r="K471" s="154">
        <f>IF(J471="c",K470+Table1[[#This Row],[Amount inc GST]],K470)</f>
        <v>0</v>
      </c>
      <c r="L471" s="154">
        <f>IF(J471="p1",L470+Table1[Amount inc GST],L470)</f>
        <v>0</v>
      </c>
      <c r="M471" s="154">
        <f>IF(J471="p2",M470+Table1[Amount inc GST],M470)</f>
        <v>0</v>
      </c>
      <c r="N471" s="152">
        <f>IF(J471="s",N470+Table1[[#This Row],[Amount inc GST]],N470)</f>
        <v>0</v>
      </c>
      <c r="O471" s="129"/>
      <c r="P471" s="128" t="e">
        <f>Table1[[#This Row],[Amount ex GST]]</f>
        <v>#N/A</v>
      </c>
      <c r="Q471" s="129"/>
      <c r="R471" s="128" t="e">
        <f>Table1[[#This Row],[Amount ex GST]]-Table1[[#This Row],[Amount1]]</f>
        <v>#N/A</v>
      </c>
    </row>
    <row r="472" spans="1:18" x14ac:dyDescent="0.2">
      <c r="A472" s="99"/>
      <c r="B472" s="113"/>
      <c r="C472" s="103"/>
      <c r="D472" s="104"/>
      <c r="E472" s="101" t="e">
        <f>LOOKUP(D472,Accounts!A:A,Accounts!B:B)</f>
        <v>#N/A</v>
      </c>
      <c r="F472" s="101" t="e">
        <f>LOOKUP(Table1[[#This Row],[Account '#]],Accounts!A:A,Accounts!D:D)</f>
        <v>#N/A</v>
      </c>
      <c r="G472" s="145"/>
      <c r="H472" s="144" t="e">
        <f>IF(Table1[[#This Row],[GST?]],Table1[[#This Row],[Amount inc GST]]-(Table1[[#This Row],[Amount inc GST]]/1.15),0)</f>
        <v>#N/A</v>
      </c>
      <c r="I472" s="145" t="e">
        <f>Table1[[#This Row],[Amount inc GST]]-Table1[[#This Row],[GST]]</f>
        <v>#N/A</v>
      </c>
      <c r="J472" s="97"/>
      <c r="K472" s="154">
        <f>IF(J472="c",K471+Table1[[#This Row],[Amount inc GST]],K471)</f>
        <v>0</v>
      </c>
      <c r="L472" s="154">
        <f>IF(J472="p1",L471+Table1[Amount inc GST],L471)</f>
        <v>0</v>
      </c>
      <c r="M472" s="154">
        <f>IF(J472="p2",M471+Table1[Amount inc GST],M471)</f>
        <v>0</v>
      </c>
      <c r="N472" s="152">
        <f>IF(J472="s",N471+Table1[[#This Row],[Amount inc GST]],N471)</f>
        <v>0</v>
      </c>
      <c r="O472" s="129"/>
      <c r="P472" s="128" t="e">
        <f>Table1[[#This Row],[Amount ex GST]]</f>
        <v>#N/A</v>
      </c>
      <c r="Q472" s="129"/>
      <c r="R472" s="128" t="e">
        <f>Table1[[#This Row],[Amount ex GST]]-Table1[[#This Row],[Amount1]]</f>
        <v>#N/A</v>
      </c>
    </row>
    <row r="473" spans="1:18" x14ac:dyDescent="0.2">
      <c r="A473" s="99"/>
      <c r="B473" s="113"/>
      <c r="C473" s="103"/>
      <c r="D473" s="104"/>
      <c r="E473" s="101" t="e">
        <f>LOOKUP(D473,Accounts!A:A,Accounts!B:B)</f>
        <v>#N/A</v>
      </c>
      <c r="F473" s="101" t="e">
        <f>LOOKUP(Table1[[#This Row],[Account '#]],Accounts!A:A,Accounts!D:D)</f>
        <v>#N/A</v>
      </c>
      <c r="G473" s="145"/>
      <c r="H473" s="144" t="e">
        <f>IF(Table1[[#This Row],[GST?]],Table1[[#This Row],[Amount inc GST]]-(Table1[[#This Row],[Amount inc GST]]/1.15),0)</f>
        <v>#N/A</v>
      </c>
      <c r="I473" s="145" t="e">
        <f>Table1[[#This Row],[Amount inc GST]]-Table1[[#This Row],[GST]]</f>
        <v>#N/A</v>
      </c>
      <c r="J473" s="97"/>
      <c r="K473" s="154">
        <f>IF(J473="c",K472+Table1[[#This Row],[Amount inc GST]],K472)</f>
        <v>0</v>
      </c>
      <c r="L473" s="154">
        <f>IF(J473="p1",L472+Table1[Amount inc GST],L472)</f>
        <v>0</v>
      </c>
      <c r="M473" s="154">
        <f>IF(J473="p2",M472+Table1[Amount inc GST],M472)</f>
        <v>0</v>
      </c>
      <c r="N473" s="152">
        <f>IF(J473="s",N472+Table1[[#This Row],[Amount inc GST]],N472)</f>
        <v>0</v>
      </c>
      <c r="O473" s="129"/>
      <c r="P473" s="128" t="e">
        <f>Table1[[#This Row],[Amount ex GST]]</f>
        <v>#N/A</v>
      </c>
      <c r="Q473" s="129"/>
      <c r="R473" s="128" t="e">
        <f>Table1[[#This Row],[Amount ex GST]]-Table1[[#This Row],[Amount1]]</f>
        <v>#N/A</v>
      </c>
    </row>
    <row r="474" spans="1:18" x14ac:dyDescent="0.2">
      <c r="A474" s="99"/>
      <c r="B474" s="113"/>
      <c r="C474" s="103"/>
      <c r="D474" s="104"/>
      <c r="E474" s="101" t="e">
        <f>LOOKUP(D474,Accounts!A:A,Accounts!B:B)</f>
        <v>#N/A</v>
      </c>
      <c r="F474" s="101" t="e">
        <f>LOOKUP(Table1[[#This Row],[Account '#]],Accounts!A:A,Accounts!D:D)</f>
        <v>#N/A</v>
      </c>
      <c r="G474" s="145"/>
      <c r="H474" s="144" t="e">
        <f>IF(Table1[[#This Row],[GST?]],Table1[[#This Row],[Amount inc GST]]-(Table1[[#This Row],[Amount inc GST]]/1.15),0)</f>
        <v>#N/A</v>
      </c>
      <c r="I474" s="145" t="e">
        <f>Table1[[#This Row],[Amount inc GST]]-Table1[[#This Row],[GST]]</f>
        <v>#N/A</v>
      </c>
      <c r="J474" s="97"/>
      <c r="K474" s="154">
        <f>IF(J474="c",K473+Table1[[#This Row],[Amount inc GST]],K473)</f>
        <v>0</v>
      </c>
      <c r="L474" s="154">
        <f>IF(J474="p1",L473+Table1[Amount inc GST],L473)</f>
        <v>0</v>
      </c>
      <c r="M474" s="154">
        <f>IF(J474="p2",M473+Table1[Amount inc GST],M473)</f>
        <v>0</v>
      </c>
      <c r="N474" s="152">
        <f>IF(J474="s",N473+Table1[[#This Row],[Amount inc GST]],N473)</f>
        <v>0</v>
      </c>
      <c r="O474" s="129"/>
      <c r="P474" s="128" t="e">
        <f>Table1[[#This Row],[Amount ex GST]]</f>
        <v>#N/A</v>
      </c>
      <c r="Q474" s="129"/>
      <c r="R474" s="128" t="e">
        <f>Table1[[#This Row],[Amount ex GST]]-Table1[[#This Row],[Amount1]]</f>
        <v>#N/A</v>
      </c>
    </row>
    <row r="475" spans="1:18" x14ac:dyDescent="0.2">
      <c r="A475" s="99"/>
      <c r="B475" s="113"/>
      <c r="C475" s="103"/>
      <c r="D475" s="104"/>
      <c r="E475" s="101" t="e">
        <f>LOOKUP(D475,Accounts!A:A,Accounts!B:B)</f>
        <v>#N/A</v>
      </c>
      <c r="F475" s="101" t="e">
        <f>LOOKUP(Table1[[#This Row],[Account '#]],Accounts!A:A,Accounts!D:D)</f>
        <v>#N/A</v>
      </c>
      <c r="G475" s="145"/>
      <c r="H475" s="144" t="e">
        <f>IF(Table1[[#This Row],[GST?]],Table1[[#This Row],[Amount inc GST]]-(Table1[[#This Row],[Amount inc GST]]/1.15),0)</f>
        <v>#N/A</v>
      </c>
      <c r="I475" s="145" t="e">
        <f>Table1[[#This Row],[Amount inc GST]]-Table1[[#This Row],[GST]]</f>
        <v>#N/A</v>
      </c>
      <c r="J475" s="97"/>
      <c r="K475" s="154">
        <f>IF(J475="c",K474+Table1[[#This Row],[Amount inc GST]],K474)</f>
        <v>0</v>
      </c>
      <c r="L475" s="154">
        <f>IF(J475="p1",L474+Table1[Amount inc GST],L474)</f>
        <v>0</v>
      </c>
      <c r="M475" s="154">
        <f>IF(J475="p2",M474+Table1[Amount inc GST],M474)</f>
        <v>0</v>
      </c>
      <c r="N475" s="152">
        <f>IF(J475="s",N474+Table1[[#This Row],[Amount inc GST]],N474)</f>
        <v>0</v>
      </c>
      <c r="O475" s="129"/>
      <c r="P475" s="128" t="e">
        <f>Table1[[#This Row],[Amount ex GST]]</f>
        <v>#N/A</v>
      </c>
      <c r="Q475" s="129"/>
      <c r="R475" s="128" t="e">
        <f>Table1[[#This Row],[Amount ex GST]]-Table1[[#This Row],[Amount1]]</f>
        <v>#N/A</v>
      </c>
    </row>
    <row r="476" spans="1:18" x14ac:dyDescent="0.2">
      <c r="A476" s="99"/>
      <c r="B476" s="113"/>
      <c r="C476" s="103"/>
      <c r="D476" s="104"/>
      <c r="E476" s="101" t="e">
        <f>LOOKUP(D476,Accounts!A:A,Accounts!B:B)</f>
        <v>#N/A</v>
      </c>
      <c r="F476" s="101" t="e">
        <f>LOOKUP(Table1[[#This Row],[Account '#]],Accounts!A:A,Accounts!D:D)</f>
        <v>#N/A</v>
      </c>
      <c r="G476" s="145"/>
      <c r="H476" s="144" t="e">
        <f>IF(Table1[[#This Row],[GST?]],Table1[[#This Row],[Amount inc GST]]-(Table1[[#This Row],[Amount inc GST]]/1.15),0)</f>
        <v>#N/A</v>
      </c>
      <c r="I476" s="145" t="e">
        <f>Table1[[#This Row],[Amount inc GST]]-Table1[[#This Row],[GST]]</f>
        <v>#N/A</v>
      </c>
      <c r="J476" s="97"/>
      <c r="K476" s="154">
        <f>IF(J476="c",K475+Table1[[#This Row],[Amount inc GST]],K475)</f>
        <v>0</v>
      </c>
      <c r="L476" s="154">
        <f>IF(J476="p1",L475+Table1[Amount inc GST],L475)</f>
        <v>0</v>
      </c>
      <c r="M476" s="154">
        <f>IF(J476="p2",M475+Table1[Amount inc GST],M475)</f>
        <v>0</v>
      </c>
      <c r="N476" s="152">
        <f>IF(J476="s",N475+Table1[[#This Row],[Amount inc GST]],N475)</f>
        <v>0</v>
      </c>
      <c r="O476" s="129"/>
      <c r="P476" s="128" t="e">
        <f>Table1[[#This Row],[Amount ex GST]]</f>
        <v>#N/A</v>
      </c>
      <c r="Q476" s="129"/>
      <c r="R476" s="128" t="e">
        <f>Table1[[#This Row],[Amount ex GST]]-Table1[[#This Row],[Amount1]]</f>
        <v>#N/A</v>
      </c>
    </row>
    <row r="477" spans="1:18" x14ac:dyDescent="0.2">
      <c r="A477" s="99"/>
      <c r="B477" s="113"/>
      <c r="C477" s="103"/>
      <c r="D477" s="104"/>
      <c r="E477" s="101" t="e">
        <f>LOOKUP(D477,Accounts!A:A,Accounts!B:B)</f>
        <v>#N/A</v>
      </c>
      <c r="F477" s="101" t="e">
        <f>LOOKUP(Table1[[#This Row],[Account '#]],Accounts!A:A,Accounts!D:D)</f>
        <v>#N/A</v>
      </c>
      <c r="G477" s="145"/>
      <c r="H477" s="144" t="e">
        <f>IF(Table1[[#This Row],[GST?]],Table1[[#This Row],[Amount inc GST]]-(Table1[[#This Row],[Amount inc GST]]/1.15),0)</f>
        <v>#N/A</v>
      </c>
      <c r="I477" s="145" t="e">
        <f>Table1[[#This Row],[Amount inc GST]]-Table1[[#This Row],[GST]]</f>
        <v>#N/A</v>
      </c>
      <c r="J477" s="97"/>
      <c r="K477" s="154">
        <f>IF(J477="c",K476+Table1[[#This Row],[Amount inc GST]],K476)</f>
        <v>0</v>
      </c>
      <c r="L477" s="154">
        <f>IF(J477="p1",L476+Table1[Amount inc GST],L476)</f>
        <v>0</v>
      </c>
      <c r="M477" s="154">
        <f>IF(J477="p2",M476+Table1[Amount inc GST],M476)</f>
        <v>0</v>
      </c>
      <c r="N477" s="152">
        <f>IF(J477="s",N476+Table1[[#This Row],[Amount inc GST]],N476)</f>
        <v>0</v>
      </c>
      <c r="O477" s="129"/>
      <c r="P477" s="128" t="e">
        <f>Table1[[#This Row],[Amount ex GST]]</f>
        <v>#N/A</v>
      </c>
      <c r="Q477" s="129"/>
      <c r="R477" s="128" t="e">
        <f>Table1[[#This Row],[Amount ex GST]]-Table1[[#This Row],[Amount1]]</f>
        <v>#N/A</v>
      </c>
    </row>
    <row r="478" spans="1:18" x14ac:dyDescent="0.2">
      <c r="A478" s="99"/>
      <c r="B478" s="113"/>
      <c r="C478" s="103"/>
      <c r="D478" s="104"/>
      <c r="E478" s="101" t="e">
        <f>LOOKUP(D478,Accounts!A:A,Accounts!B:B)</f>
        <v>#N/A</v>
      </c>
      <c r="F478" s="101" t="e">
        <f>LOOKUP(Table1[[#This Row],[Account '#]],Accounts!A:A,Accounts!D:D)</f>
        <v>#N/A</v>
      </c>
      <c r="G478" s="145"/>
      <c r="H478" s="144" t="e">
        <f>IF(Table1[[#This Row],[GST?]],Table1[[#This Row],[Amount inc GST]]-(Table1[[#This Row],[Amount inc GST]]/1.15),0)</f>
        <v>#N/A</v>
      </c>
      <c r="I478" s="145" t="e">
        <f>Table1[[#This Row],[Amount inc GST]]-Table1[[#This Row],[GST]]</f>
        <v>#N/A</v>
      </c>
      <c r="J478" s="97"/>
      <c r="K478" s="154">
        <f>IF(J478="c",K477+Table1[[#This Row],[Amount inc GST]],K477)</f>
        <v>0</v>
      </c>
      <c r="L478" s="154">
        <f>IF(J478="p1",L477+Table1[Amount inc GST],L477)</f>
        <v>0</v>
      </c>
      <c r="M478" s="154">
        <f>IF(J478="p2",M477+Table1[Amount inc GST],M477)</f>
        <v>0</v>
      </c>
      <c r="N478" s="152">
        <f>IF(J478="s",N477+Table1[[#This Row],[Amount inc GST]],N477)</f>
        <v>0</v>
      </c>
      <c r="O478" s="129"/>
      <c r="P478" s="128" t="e">
        <f>Table1[[#This Row],[Amount ex GST]]</f>
        <v>#N/A</v>
      </c>
      <c r="Q478" s="129"/>
      <c r="R478" s="128" t="e">
        <f>Table1[[#This Row],[Amount ex GST]]-Table1[[#This Row],[Amount1]]</f>
        <v>#N/A</v>
      </c>
    </row>
    <row r="479" spans="1:18" x14ac:dyDescent="0.2">
      <c r="A479" s="99"/>
      <c r="B479" s="113"/>
      <c r="C479" s="103"/>
      <c r="D479" s="104"/>
      <c r="E479" s="101" t="e">
        <f>LOOKUP(D479,Accounts!A:A,Accounts!B:B)</f>
        <v>#N/A</v>
      </c>
      <c r="F479" s="101" t="e">
        <f>LOOKUP(Table1[[#This Row],[Account '#]],Accounts!A:A,Accounts!D:D)</f>
        <v>#N/A</v>
      </c>
      <c r="G479" s="145"/>
      <c r="H479" s="144" t="e">
        <f>IF(Table1[[#This Row],[GST?]],Table1[[#This Row],[Amount inc GST]]-(Table1[[#This Row],[Amount inc GST]]/1.15),0)</f>
        <v>#N/A</v>
      </c>
      <c r="I479" s="145" t="e">
        <f>Table1[[#This Row],[Amount inc GST]]-Table1[[#This Row],[GST]]</f>
        <v>#N/A</v>
      </c>
      <c r="J479" s="97"/>
      <c r="K479" s="154">
        <f>IF(J479="c",K478+Table1[[#This Row],[Amount inc GST]],K478)</f>
        <v>0</v>
      </c>
      <c r="L479" s="154">
        <f>IF(J479="p1",L478+Table1[Amount inc GST],L478)</f>
        <v>0</v>
      </c>
      <c r="M479" s="154">
        <f>IF(J479="p2",M478+Table1[Amount inc GST],M478)</f>
        <v>0</v>
      </c>
      <c r="N479" s="152">
        <f>IF(J479="s",N478+Table1[[#This Row],[Amount inc GST]],N478)</f>
        <v>0</v>
      </c>
      <c r="O479" s="129"/>
      <c r="P479" s="128" t="e">
        <f>Table1[[#This Row],[Amount ex GST]]</f>
        <v>#N/A</v>
      </c>
      <c r="Q479" s="129"/>
      <c r="R479" s="128" t="e">
        <f>Table1[[#This Row],[Amount ex GST]]-Table1[[#This Row],[Amount1]]</f>
        <v>#N/A</v>
      </c>
    </row>
    <row r="480" spans="1:18" x14ac:dyDescent="0.2">
      <c r="A480" s="99"/>
      <c r="B480" s="113"/>
      <c r="C480" s="103"/>
      <c r="D480" s="104"/>
      <c r="E480" s="101" t="e">
        <f>LOOKUP(D480,Accounts!A:A,Accounts!B:B)</f>
        <v>#N/A</v>
      </c>
      <c r="F480" s="101" t="e">
        <f>LOOKUP(Table1[[#This Row],[Account '#]],Accounts!A:A,Accounts!D:D)</f>
        <v>#N/A</v>
      </c>
      <c r="G480" s="145"/>
      <c r="H480" s="144" t="e">
        <f>IF(Table1[[#This Row],[GST?]],Table1[[#This Row],[Amount inc GST]]-(Table1[[#This Row],[Amount inc GST]]/1.15),0)</f>
        <v>#N/A</v>
      </c>
      <c r="I480" s="145" t="e">
        <f>Table1[[#This Row],[Amount inc GST]]-Table1[[#This Row],[GST]]</f>
        <v>#N/A</v>
      </c>
      <c r="J480" s="97"/>
      <c r="K480" s="154">
        <f>IF(J480="c",K479+Table1[[#This Row],[Amount inc GST]],K479)</f>
        <v>0</v>
      </c>
      <c r="L480" s="154">
        <f>IF(J480="p1",L479+Table1[Amount inc GST],L479)</f>
        <v>0</v>
      </c>
      <c r="M480" s="154">
        <f>IF(J480="p2",M479+Table1[Amount inc GST],M479)</f>
        <v>0</v>
      </c>
      <c r="N480" s="152">
        <f>IF(J480="s",N479+Table1[[#This Row],[Amount inc GST]],N479)</f>
        <v>0</v>
      </c>
      <c r="O480" s="129"/>
      <c r="P480" s="128" t="e">
        <f>Table1[[#This Row],[Amount ex GST]]</f>
        <v>#N/A</v>
      </c>
      <c r="Q480" s="129"/>
      <c r="R480" s="128" t="e">
        <f>Table1[[#This Row],[Amount ex GST]]-Table1[[#This Row],[Amount1]]</f>
        <v>#N/A</v>
      </c>
    </row>
    <row r="481" spans="1:18" x14ac:dyDescent="0.2">
      <c r="A481" s="99"/>
      <c r="B481" s="113"/>
      <c r="C481" s="103"/>
      <c r="D481" s="104"/>
      <c r="E481" s="101" t="e">
        <f>LOOKUP(D481,Accounts!A:A,Accounts!B:B)</f>
        <v>#N/A</v>
      </c>
      <c r="F481" s="101" t="e">
        <f>LOOKUP(Table1[[#This Row],[Account '#]],Accounts!A:A,Accounts!D:D)</f>
        <v>#N/A</v>
      </c>
      <c r="G481" s="145"/>
      <c r="H481" s="144" t="e">
        <f>IF(Table1[[#This Row],[GST?]],Table1[[#This Row],[Amount inc GST]]-(Table1[[#This Row],[Amount inc GST]]/1.15),0)</f>
        <v>#N/A</v>
      </c>
      <c r="I481" s="145" t="e">
        <f>Table1[[#This Row],[Amount inc GST]]-Table1[[#This Row],[GST]]</f>
        <v>#N/A</v>
      </c>
      <c r="J481" s="97"/>
      <c r="K481" s="154">
        <f>IF(J481="c",K480+Table1[[#This Row],[Amount inc GST]],K480)</f>
        <v>0</v>
      </c>
      <c r="L481" s="154">
        <f>IF(J481="p1",L480+Table1[Amount inc GST],L480)</f>
        <v>0</v>
      </c>
      <c r="M481" s="154">
        <f>IF(J481="p2",M480+Table1[Amount inc GST],M480)</f>
        <v>0</v>
      </c>
      <c r="N481" s="152">
        <f>IF(J481="s",N480+Table1[[#This Row],[Amount inc GST]],N480)</f>
        <v>0</v>
      </c>
      <c r="O481" s="129"/>
      <c r="P481" s="128" t="e">
        <f>Table1[[#This Row],[Amount ex GST]]</f>
        <v>#N/A</v>
      </c>
      <c r="Q481" s="129"/>
      <c r="R481" s="128" t="e">
        <f>Table1[[#This Row],[Amount ex GST]]-Table1[[#This Row],[Amount1]]</f>
        <v>#N/A</v>
      </c>
    </row>
    <row r="482" spans="1:18" x14ac:dyDescent="0.2">
      <c r="A482" s="99"/>
      <c r="B482" s="113"/>
      <c r="C482" s="103"/>
      <c r="D482" s="104"/>
      <c r="E482" s="101" t="e">
        <f>LOOKUP(D482,Accounts!A:A,Accounts!B:B)</f>
        <v>#N/A</v>
      </c>
      <c r="F482" s="101" t="e">
        <f>LOOKUP(Table1[[#This Row],[Account '#]],Accounts!A:A,Accounts!D:D)</f>
        <v>#N/A</v>
      </c>
      <c r="G482" s="145"/>
      <c r="H482" s="144" t="e">
        <f>IF(Table1[[#This Row],[GST?]],Table1[[#This Row],[Amount inc GST]]-(Table1[[#This Row],[Amount inc GST]]/1.15),0)</f>
        <v>#N/A</v>
      </c>
      <c r="I482" s="145" t="e">
        <f>Table1[[#This Row],[Amount inc GST]]-Table1[[#This Row],[GST]]</f>
        <v>#N/A</v>
      </c>
      <c r="J482" s="97"/>
      <c r="K482" s="154">
        <f>IF(J482="c",K481+Table1[[#This Row],[Amount inc GST]],K481)</f>
        <v>0</v>
      </c>
      <c r="L482" s="154">
        <f>IF(J482="p1",L481+Table1[Amount inc GST],L481)</f>
        <v>0</v>
      </c>
      <c r="M482" s="154">
        <f>IF(J482="p2",M481+Table1[Amount inc GST],M481)</f>
        <v>0</v>
      </c>
      <c r="N482" s="152">
        <f>IF(J482="s",N481+Table1[[#This Row],[Amount inc GST]],N481)</f>
        <v>0</v>
      </c>
      <c r="O482" s="129"/>
      <c r="P482" s="128" t="e">
        <f>Table1[[#This Row],[Amount ex GST]]</f>
        <v>#N/A</v>
      </c>
      <c r="Q482" s="129"/>
      <c r="R482" s="128" t="e">
        <f>Table1[[#This Row],[Amount ex GST]]-Table1[[#This Row],[Amount1]]</f>
        <v>#N/A</v>
      </c>
    </row>
    <row r="483" spans="1:18" x14ac:dyDescent="0.2">
      <c r="A483" s="99"/>
      <c r="B483" s="93"/>
      <c r="C483" s="103"/>
      <c r="D483" s="104"/>
      <c r="E483" s="101" t="e">
        <f>LOOKUP(D483,Accounts!A:A,Accounts!B:B)</f>
        <v>#N/A</v>
      </c>
      <c r="F483" s="101" t="e">
        <f>LOOKUP(Table1[[#This Row],[Account '#]],Accounts!A:A,Accounts!D:D)</f>
        <v>#N/A</v>
      </c>
      <c r="G483" s="145"/>
      <c r="H483" s="144" t="e">
        <f>IF(Table1[[#This Row],[GST?]],Table1[[#This Row],[Amount inc GST]]-(Table1[[#This Row],[Amount inc GST]]/1.15),0)</f>
        <v>#N/A</v>
      </c>
      <c r="I483" s="145" t="e">
        <f>Table1[[#This Row],[Amount inc GST]]-Table1[[#This Row],[GST]]</f>
        <v>#N/A</v>
      </c>
      <c r="J483" s="97"/>
      <c r="K483" s="154">
        <f>IF(J483="c",K482+Table1[[#This Row],[Amount inc GST]],K482)</f>
        <v>0</v>
      </c>
      <c r="L483" s="154">
        <f>IF(J483="p1",L482+Table1[Amount inc GST],L482)</f>
        <v>0</v>
      </c>
      <c r="M483" s="154">
        <f>IF(J483="p2",M482+Table1[Amount inc GST],M482)</f>
        <v>0</v>
      </c>
      <c r="N483" s="152">
        <f>IF(J483="s",N482+Table1[[#This Row],[Amount inc GST]],N482)</f>
        <v>0</v>
      </c>
      <c r="O483" s="129"/>
      <c r="P483" s="128" t="e">
        <f>Table1[[#This Row],[Amount ex GST]]</f>
        <v>#N/A</v>
      </c>
      <c r="Q483" s="129"/>
      <c r="R483" s="128" t="e">
        <f>Table1[[#This Row],[Amount ex GST]]-Table1[[#This Row],[Amount1]]</f>
        <v>#N/A</v>
      </c>
    </row>
    <row r="484" spans="1:18" x14ac:dyDescent="0.2">
      <c r="A484" s="99"/>
      <c r="B484" s="113"/>
      <c r="C484" s="103"/>
      <c r="D484" s="104"/>
      <c r="E484" s="101" t="e">
        <f>LOOKUP(D484,Accounts!A:A,Accounts!B:B)</f>
        <v>#N/A</v>
      </c>
      <c r="F484" s="101" t="e">
        <f>LOOKUP(Table1[[#This Row],[Account '#]],Accounts!A:A,Accounts!D:D)</f>
        <v>#N/A</v>
      </c>
      <c r="G484" s="145"/>
      <c r="H484" s="144" t="e">
        <f>IF(Table1[[#This Row],[GST?]],Table1[[#This Row],[Amount inc GST]]-(Table1[[#This Row],[Amount inc GST]]/1.15),0)</f>
        <v>#N/A</v>
      </c>
      <c r="I484" s="145" t="e">
        <f>Table1[[#This Row],[Amount inc GST]]-Table1[[#This Row],[GST]]</f>
        <v>#N/A</v>
      </c>
      <c r="J484" s="97"/>
      <c r="K484" s="154">
        <f>IF(J484="c",K483+Table1[[#This Row],[Amount inc GST]],K483)</f>
        <v>0</v>
      </c>
      <c r="L484" s="154">
        <f>IF(J484="p1",L483+Table1[Amount inc GST],L483)</f>
        <v>0</v>
      </c>
      <c r="M484" s="154">
        <f>IF(J484="p2",M483+Table1[Amount inc GST],M483)</f>
        <v>0</v>
      </c>
      <c r="N484" s="152">
        <f>IF(J484="s",N483+Table1[[#This Row],[Amount inc GST]],N483)</f>
        <v>0</v>
      </c>
      <c r="O484" s="129"/>
      <c r="P484" s="128" t="e">
        <f>Table1[[#This Row],[Amount ex GST]]</f>
        <v>#N/A</v>
      </c>
      <c r="Q484" s="129"/>
      <c r="R484" s="128" t="e">
        <f>Table1[[#This Row],[Amount ex GST]]-Table1[[#This Row],[Amount1]]</f>
        <v>#N/A</v>
      </c>
    </row>
    <row r="485" spans="1:18" x14ac:dyDescent="0.2">
      <c r="A485" s="99"/>
      <c r="B485" s="93"/>
      <c r="C485" s="103"/>
      <c r="D485" s="104"/>
      <c r="E485" s="101" t="e">
        <f>LOOKUP(D485,Accounts!A:A,Accounts!B:B)</f>
        <v>#N/A</v>
      </c>
      <c r="F485" s="101" t="e">
        <f>LOOKUP(Table1[[#This Row],[Account '#]],Accounts!A:A,Accounts!D:D)</f>
        <v>#N/A</v>
      </c>
      <c r="G485" s="145"/>
      <c r="H485" s="144" t="e">
        <f>IF(Table1[[#This Row],[GST?]],Table1[[#This Row],[Amount inc GST]]-(Table1[[#This Row],[Amount inc GST]]/1.15),0)</f>
        <v>#N/A</v>
      </c>
      <c r="I485" s="145" t="e">
        <f>Table1[[#This Row],[Amount inc GST]]-Table1[[#This Row],[GST]]</f>
        <v>#N/A</v>
      </c>
      <c r="J485" s="97"/>
      <c r="K485" s="154">
        <f>IF(J485="c",K484+Table1[[#This Row],[Amount inc GST]],K484)</f>
        <v>0</v>
      </c>
      <c r="L485" s="154">
        <f>IF(J485="p1",L484+Table1[Amount inc GST],L484)</f>
        <v>0</v>
      </c>
      <c r="M485" s="154">
        <f>IF(J485="p2",M484+Table1[Amount inc GST],M484)</f>
        <v>0</v>
      </c>
      <c r="N485" s="152">
        <f>IF(J485="s",N484+Table1[[#This Row],[Amount inc GST]],N484)</f>
        <v>0</v>
      </c>
      <c r="O485" s="129"/>
      <c r="P485" s="128" t="e">
        <f>Table1[[#This Row],[Amount ex GST]]</f>
        <v>#N/A</v>
      </c>
      <c r="Q485" s="129"/>
      <c r="R485" s="128" t="e">
        <f>Table1[[#This Row],[Amount ex GST]]-Table1[[#This Row],[Amount1]]</f>
        <v>#N/A</v>
      </c>
    </row>
    <row r="486" spans="1:18" x14ac:dyDescent="0.2">
      <c r="A486" s="99"/>
      <c r="B486" s="113"/>
      <c r="C486" s="103"/>
      <c r="D486" s="104"/>
      <c r="E486" s="101" t="e">
        <f>LOOKUP(D486,Accounts!A:A,Accounts!B:B)</f>
        <v>#N/A</v>
      </c>
      <c r="F486" s="101" t="e">
        <f>LOOKUP(Table1[[#This Row],[Account '#]],Accounts!A:A,Accounts!D:D)</f>
        <v>#N/A</v>
      </c>
      <c r="G486" s="145"/>
      <c r="H486" s="144" t="e">
        <f>IF(Table1[[#This Row],[GST?]],Table1[[#This Row],[Amount inc GST]]-(Table1[[#This Row],[Amount inc GST]]/1.15),0)</f>
        <v>#N/A</v>
      </c>
      <c r="I486" s="145" t="e">
        <f>Table1[[#This Row],[Amount inc GST]]-Table1[[#This Row],[GST]]</f>
        <v>#N/A</v>
      </c>
      <c r="J486" s="97"/>
      <c r="K486" s="154">
        <f>IF(J486="c",K485+Table1[[#This Row],[Amount inc GST]],K485)</f>
        <v>0</v>
      </c>
      <c r="L486" s="154">
        <f>IF(J486="p1",L485+Table1[Amount inc GST],L485)</f>
        <v>0</v>
      </c>
      <c r="M486" s="154">
        <f>IF(J486="p2",M485+Table1[Amount inc GST],M485)</f>
        <v>0</v>
      </c>
      <c r="N486" s="152">
        <f>IF(J486="s",N485+Table1[[#This Row],[Amount inc GST]],N485)</f>
        <v>0</v>
      </c>
      <c r="O486" s="129"/>
      <c r="P486" s="128" t="e">
        <f>Table1[[#This Row],[Amount ex GST]]</f>
        <v>#N/A</v>
      </c>
      <c r="Q486" s="129"/>
      <c r="R486" s="128" t="e">
        <f>Table1[[#This Row],[Amount ex GST]]-Table1[[#This Row],[Amount1]]</f>
        <v>#N/A</v>
      </c>
    </row>
    <row r="487" spans="1:18" x14ac:dyDescent="0.2">
      <c r="A487" s="99"/>
      <c r="B487" s="113"/>
      <c r="C487" s="103"/>
      <c r="D487" s="104"/>
      <c r="E487" s="101" t="e">
        <f>LOOKUP(D487,Accounts!A:A,Accounts!B:B)</f>
        <v>#N/A</v>
      </c>
      <c r="F487" s="101" t="e">
        <f>LOOKUP(Table1[[#This Row],[Account '#]],Accounts!A:A,Accounts!D:D)</f>
        <v>#N/A</v>
      </c>
      <c r="G487" s="145"/>
      <c r="H487" s="144" t="e">
        <f>IF(Table1[[#This Row],[GST?]],Table1[[#This Row],[Amount inc GST]]-(Table1[[#This Row],[Amount inc GST]]/1.15),0)</f>
        <v>#N/A</v>
      </c>
      <c r="I487" s="145" t="e">
        <f>Table1[[#This Row],[Amount inc GST]]-Table1[[#This Row],[GST]]</f>
        <v>#N/A</v>
      </c>
      <c r="J487" s="97"/>
      <c r="K487" s="154">
        <f>IF(J487="c",K486+Table1[[#This Row],[Amount inc GST]],K486)</f>
        <v>0</v>
      </c>
      <c r="L487" s="154">
        <f>IF(J487="p1",L486+Table1[Amount inc GST],L486)</f>
        <v>0</v>
      </c>
      <c r="M487" s="154">
        <f>IF(J487="p2",M486+Table1[Amount inc GST],M486)</f>
        <v>0</v>
      </c>
      <c r="N487" s="152">
        <f>IF(J487="s",N486+Table1[[#This Row],[Amount inc GST]],N486)</f>
        <v>0</v>
      </c>
      <c r="O487" s="129"/>
      <c r="P487" s="128" t="e">
        <f>Table1[[#This Row],[Amount ex GST]]</f>
        <v>#N/A</v>
      </c>
      <c r="Q487" s="129"/>
      <c r="R487" s="128" t="e">
        <f>Table1[[#This Row],[Amount ex GST]]-Table1[[#This Row],[Amount1]]</f>
        <v>#N/A</v>
      </c>
    </row>
    <row r="488" spans="1:18" x14ac:dyDescent="0.2">
      <c r="A488" s="99"/>
      <c r="B488" s="113"/>
      <c r="C488" s="103"/>
      <c r="D488" s="104"/>
      <c r="E488" s="101" t="e">
        <f>LOOKUP(D488,Accounts!A:A,Accounts!B:B)</f>
        <v>#N/A</v>
      </c>
      <c r="F488" s="101" t="e">
        <f>LOOKUP(Table1[[#This Row],[Account '#]],Accounts!A:A,Accounts!D:D)</f>
        <v>#N/A</v>
      </c>
      <c r="G488" s="145"/>
      <c r="H488" s="144" t="e">
        <f>IF(Table1[[#This Row],[GST?]],Table1[[#This Row],[Amount inc GST]]-(Table1[[#This Row],[Amount inc GST]]/1.15),0)</f>
        <v>#N/A</v>
      </c>
      <c r="I488" s="145" t="e">
        <f>Table1[[#This Row],[Amount inc GST]]-Table1[[#This Row],[GST]]</f>
        <v>#N/A</v>
      </c>
      <c r="J488" s="97"/>
      <c r="K488" s="154">
        <f>IF(J488="c",K487+Table1[[#This Row],[Amount inc GST]],K487)</f>
        <v>0</v>
      </c>
      <c r="L488" s="154">
        <f>IF(J488="p1",L487+Table1[Amount inc GST],L487)</f>
        <v>0</v>
      </c>
      <c r="M488" s="154">
        <f>IF(J488="p2",M487+Table1[Amount inc GST],M487)</f>
        <v>0</v>
      </c>
      <c r="N488" s="152">
        <f>IF(J488="s",N487+Table1[[#This Row],[Amount inc GST]],N487)</f>
        <v>0</v>
      </c>
      <c r="O488" s="129"/>
      <c r="P488" s="128" t="e">
        <f>Table1[[#This Row],[Amount ex GST]]</f>
        <v>#N/A</v>
      </c>
      <c r="Q488" s="129"/>
      <c r="R488" s="128" t="e">
        <f>Table1[[#This Row],[Amount ex GST]]-Table1[[#This Row],[Amount1]]</f>
        <v>#N/A</v>
      </c>
    </row>
    <row r="489" spans="1:18" x14ac:dyDescent="0.2">
      <c r="A489" s="99"/>
      <c r="B489" s="113"/>
      <c r="C489" s="103"/>
      <c r="D489" s="104"/>
      <c r="E489" s="101" t="e">
        <f>LOOKUP(D489,Accounts!A:A,Accounts!B:B)</f>
        <v>#N/A</v>
      </c>
      <c r="F489" s="101" t="e">
        <f>LOOKUP(Table1[[#This Row],[Account '#]],Accounts!A:A,Accounts!D:D)</f>
        <v>#N/A</v>
      </c>
      <c r="G489" s="145"/>
      <c r="H489" s="144" t="e">
        <f>IF(Table1[[#This Row],[GST?]],Table1[[#This Row],[Amount inc GST]]-(Table1[[#This Row],[Amount inc GST]]/1.15),0)</f>
        <v>#N/A</v>
      </c>
      <c r="I489" s="145" t="e">
        <f>Table1[[#This Row],[Amount inc GST]]-Table1[[#This Row],[GST]]</f>
        <v>#N/A</v>
      </c>
      <c r="J489" s="97"/>
      <c r="K489" s="154">
        <f>IF(J489="c",K488+Table1[[#This Row],[Amount inc GST]],K488)</f>
        <v>0</v>
      </c>
      <c r="L489" s="154">
        <f>IF(J489="p1",L488+Table1[Amount inc GST],L488)</f>
        <v>0</v>
      </c>
      <c r="M489" s="154">
        <f>IF(J489="p2",M488+Table1[Amount inc GST],M488)</f>
        <v>0</v>
      </c>
      <c r="N489" s="152">
        <f>IF(J489="s",N488+Table1[[#This Row],[Amount inc GST]],N488)</f>
        <v>0</v>
      </c>
      <c r="O489" s="129"/>
      <c r="P489" s="128" t="e">
        <f>Table1[[#This Row],[Amount ex GST]]</f>
        <v>#N/A</v>
      </c>
      <c r="Q489" s="129"/>
      <c r="R489" s="128" t="e">
        <f>Table1[[#This Row],[Amount ex GST]]-Table1[[#This Row],[Amount1]]</f>
        <v>#N/A</v>
      </c>
    </row>
    <row r="490" spans="1:18" x14ac:dyDescent="0.2">
      <c r="A490" s="99"/>
      <c r="B490" s="113"/>
      <c r="C490" s="103"/>
      <c r="D490" s="104"/>
      <c r="E490" s="101" t="e">
        <f>LOOKUP(D490,Accounts!A:A,Accounts!B:B)</f>
        <v>#N/A</v>
      </c>
      <c r="F490" s="101" t="e">
        <f>LOOKUP(Table1[[#This Row],[Account '#]],Accounts!A:A,Accounts!D:D)</f>
        <v>#N/A</v>
      </c>
      <c r="G490" s="145"/>
      <c r="H490" s="144" t="e">
        <f>IF(Table1[[#This Row],[GST?]],Table1[[#This Row],[Amount inc GST]]-(Table1[[#This Row],[Amount inc GST]]/1.15),0)</f>
        <v>#N/A</v>
      </c>
      <c r="I490" s="145" t="e">
        <f>Table1[[#This Row],[Amount inc GST]]-Table1[[#This Row],[GST]]</f>
        <v>#N/A</v>
      </c>
      <c r="J490" s="97"/>
      <c r="K490" s="154">
        <f>IF(J490="c",K489+Table1[[#This Row],[Amount inc GST]],K489)</f>
        <v>0</v>
      </c>
      <c r="L490" s="154">
        <f>IF(J490="p1",L489+Table1[Amount inc GST],L489)</f>
        <v>0</v>
      </c>
      <c r="M490" s="154">
        <f>IF(J490="p2",M489+Table1[Amount inc GST],M489)</f>
        <v>0</v>
      </c>
      <c r="N490" s="152">
        <f>IF(J490="s",N489+Table1[[#This Row],[Amount inc GST]],N489)</f>
        <v>0</v>
      </c>
      <c r="O490" s="129"/>
      <c r="P490" s="128" t="e">
        <f>Table1[[#This Row],[Amount ex GST]]</f>
        <v>#N/A</v>
      </c>
      <c r="Q490" s="129"/>
      <c r="R490" s="128" t="e">
        <f>Table1[[#This Row],[Amount ex GST]]-Table1[[#This Row],[Amount1]]</f>
        <v>#N/A</v>
      </c>
    </row>
    <row r="491" spans="1:18" x14ac:dyDescent="0.2">
      <c r="A491" s="99"/>
      <c r="B491" s="113"/>
      <c r="C491" s="103"/>
      <c r="D491" s="104"/>
      <c r="E491" s="101" t="e">
        <f>LOOKUP(D491,Accounts!A:A,Accounts!B:B)</f>
        <v>#N/A</v>
      </c>
      <c r="F491" s="101" t="e">
        <f>LOOKUP(Table1[[#This Row],[Account '#]],Accounts!A:A,Accounts!D:D)</f>
        <v>#N/A</v>
      </c>
      <c r="G491" s="145"/>
      <c r="H491" s="144" t="e">
        <f>IF(Table1[[#This Row],[GST?]],Table1[[#This Row],[Amount inc GST]]-(Table1[[#This Row],[Amount inc GST]]/1.15),0)</f>
        <v>#N/A</v>
      </c>
      <c r="I491" s="145" t="e">
        <f>Table1[[#This Row],[Amount inc GST]]-Table1[[#This Row],[GST]]</f>
        <v>#N/A</v>
      </c>
      <c r="J491" s="97"/>
      <c r="K491" s="154">
        <f>IF(J491="c",K490+Table1[[#This Row],[Amount inc GST]],K490)</f>
        <v>0</v>
      </c>
      <c r="L491" s="154">
        <f>IF(J491="p1",L490+Table1[Amount inc GST],L490)</f>
        <v>0</v>
      </c>
      <c r="M491" s="154">
        <f>IF(J491="p2",M490+Table1[Amount inc GST],M490)</f>
        <v>0</v>
      </c>
      <c r="N491" s="152">
        <f>IF(J491="s",N490+Table1[[#This Row],[Amount inc GST]],N490)</f>
        <v>0</v>
      </c>
      <c r="O491" s="129"/>
      <c r="P491" s="128" t="e">
        <f>Table1[[#This Row],[Amount ex GST]]</f>
        <v>#N/A</v>
      </c>
      <c r="Q491" s="129"/>
      <c r="R491" s="128" t="e">
        <f>Table1[[#This Row],[Amount ex GST]]-Table1[[#This Row],[Amount1]]</f>
        <v>#N/A</v>
      </c>
    </row>
    <row r="492" spans="1:18" x14ac:dyDescent="0.2">
      <c r="A492" s="99"/>
      <c r="B492" s="113"/>
      <c r="C492" s="103"/>
      <c r="D492" s="104"/>
      <c r="E492" s="101" t="e">
        <f>LOOKUP(D492,Accounts!A:A,Accounts!B:B)</f>
        <v>#N/A</v>
      </c>
      <c r="F492" s="101" t="e">
        <f>LOOKUP(Table1[[#This Row],[Account '#]],Accounts!A:A,Accounts!D:D)</f>
        <v>#N/A</v>
      </c>
      <c r="G492" s="145"/>
      <c r="H492" s="144" t="e">
        <f>IF(Table1[[#This Row],[GST?]],Table1[[#This Row],[Amount inc GST]]-(Table1[[#This Row],[Amount inc GST]]/1.15),0)</f>
        <v>#N/A</v>
      </c>
      <c r="I492" s="145" t="e">
        <f>Table1[[#This Row],[Amount inc GST]]-Table1[[#This Row],[GST]]</f>
        <v>#N/A</v>
      </c>
      <c r="J492" s="97"/>
      <c r="K492" s="154">
        <f>IF(J492="c",K491+Table1[[#This Row],[Amount inc GST]],K491)</f>
        <v>0</v>
      </c>
      <c r="L492" s="154">
        <f>IF(J492="p1",L491+Table1[Amount inc GST],L491)</f>
        <v>0</v>
      </c>
      <c r="M492" s="154">
        <f>IF(J492="p2",M491+Table1[Amount inc GST],M491)</f>
        <v>0</v>
      </c>
      <c r="N492" s="152">
        <f>IF(J492="s",N491+Table1[[#This Row],[Amount inc GST]],N491)</f>
        <v>0</v>
      </c>
      <c r="O492" s="129"/>
      <c r="P492" s="128" t="e">
        <f>Table1[[#This Row],[Amount ex GST]]</f>
        <v>#N/A</v>
      </c>
      <c r="Q492" s="129"/>
      <c r="R492" s="128" t="e">
        <f>Table1[[#This Row],[Amount ex GST]]-Table1[[#This Row],[Amount1]]</f>
        <v>#N/A</v>
      </c>
    </row>
    <row r="493" spans="1:18" x14ac:dyDescent="0.2">
      <c r="A493" s="99"/>
      <c r="B493" s="113"/>
      <c r="C493" s="103"/>
      <c r="D493" s="104"/>
      <c r="E493" s="101" t="e">
        <f>LOOKUP(D493,Accounts!A:A,Accounts!B:B)</f>
        <v>#N/A</v>
      </c>
      <c r="F493" s="101" t="e">
        <f>LOOKUP(Table1[[#This Row],[Account '#]],Accounts!A:A,Accounts!D:D)</f>
        <v>#N/A</v>
      </c>
      <c r="G493" s="145"/>
      <c r="H493" s="144" t="e">
        <f>IF(Table1[[#This Row],[GST?]],Table1[[#This Row],[Amount inc GST]]-(Table1[[#This Row],[Amount inc GST]]/1.15),0)</f>
        <v>#N/A</v>
      </c>
      <c r="I493" s="145" t="e">
        <f>Table1[[#This Row],[Amount inc GST]]-Table1[[#This Row],[GST]]</f>
        <v>#N/A</v>
      </c>
      <c r="J493" s="97"/>
      <c r="K493" s="154">
        <f>IF(J493="c",K492+Table1[[#This Row],[Amount inc GST]],K492)</f>
        <v>0</v>
      </c>
      <c r="L493" s="154">
        <f>IF(J493="p1",L492+Table1[Amount inc GST],L492)</f>
        <v>0</v>
      </c>
      <c r="M493" s="154">
        <f>IF(J493="p2",M492+Table1[Amount inc GST],M492)</f>
        <v>0</v>
      </c>
      <c r="N493" s="152">
        <f>IF(J493="s",N492+Table1[[#This Row],[Amount inc GST]],N492)</f>
        <v>0</v>
      </c>
      <c r="O493" s="129"/>
      <c r="P493" s="128" t="e">
        <f>Table1[[#This Row],[Amount ex GST]]</f>
        <v>#N/A</v>
      </c>
      <c r="Q493" s="129"/>
      <c r="R493" s="128" t="e">
        <f>Table1[[#This Row],[Amount ex GST]]-Table1[[#This Row],[Amount1]]</f>
        <v>#N/A</v>
      </c>
    </row>
    <row r="494" spans="1:18" x14ac:dyDescent="0.2">
      <c r="A494" s="99"/>
      <c r="B494" s="113"/>
      <c r="C494" s="103"/>
      <c r="D494" s="104"/>
      <c r="E494" s="101" t="e">
        <f>LOOKUP(D494,Accounts!A:A,Accounts!B:B)</f>
        <v>#N/A</v>
      </c>
      <c r="F494" s="101" t="e">
        <f>LOOKUP(Table1[[#This Row],[Account '#]],Accounts!A:A,Accounts!D:D)</f>
        <v>#N/A</v>
      </c>
      <c r="G494" s="145"/>
      <c r="H494" s="144" t="e">
        <f>IF(Table1[[#This Row],[GST?]],Table1[[#This Row],[Amount inc GST]]-(Table1[[#This Row],[Amount inc GST]]/1.15),0)</f>
        <v>#N/A</v>
      </c>
      <c r="I494" s="145" t="e">
        <f>Table1[[#This Row],[Amount inc GST]]-Table1[[#This Row],[GST]]</f>
        <v>#N/A</v>
      </c>
      <c r="J494" s="97"/>
      <c r="K494" s="154">
        <f>IF(J494="c",K493+Table1[[#This Row],[Amount inc GST]],K493)</f>
        <v>0</v>
      </c>
      <c r="L494" s="154">
        <f>IF(J494="p1",L493+Table1[Amount inc GST],L493)</f>
        <v>0</v>
      </c>
      <c r="M494" s="154">
        <f>IF(J494="p2",M493+Table1[Amount inc GST],M493)</f>
        <v>0</v>
      </c>
      <c r="N494" s="152">
        <f>IF(J494="s",N493+Table1[[#This Row],[Amount inc GST]],N493)</f>
        <v>0</v>
      </c>
      <c r="O494" s="129"/>
      <c r="P494" s="128" t="e">
        <f>Table1[[#This Row],[Amount ex GST]]</f>
        <v>#N/A</v>
      </c>
      <c r="Q494" s="129"/>
      <c r="R494" s="128" t="e">
        <f>Table1[[#This Row],[Amount ex GST]]-Table1[[#This Row],[Amount1]]</f>
        <v>#N/A</v>
      </c>
    </row>
    <row r="495" spans="1:18" x14ac:dyDescent="0.2">
      <c r="A495" s="99"/>
      <c r="B495" s="113"/>
      <c r="C495" s="103"/>
      <c r="D495" s="104"/>
      <c r="E495" s="101" t="e">
        <f>LOOKUP(D495,Accounts!A:A,Accounts!B:B)</f>
        <v>#N/A</v>
      </c>
      <c r="F495" s="101" t="e">
        <f>LOOKUP(Table1[[#This Row],[Account '#]],Accounts!A:A,Accounts!D:D)</f>
        <v>#N/A</v>
      </c>
      <c r="G495" s="145"/>
      <c r="H495" s="144" t="e">
        <f>IF(Table1[[#This Row],[GST?]],Table1[[#This Row],[Amount inc GST]]-(Table1[[#This Row],[Amount inc GST]]/1.15),0)</f>
        <v>#N/A</v>
      </c>
      <c r="I495" s="145" t="e">
        <f>Table1[[#This Row],[Amount inc GST]]-Table1[[#This Row],[GST]]</f>
        <v>#N/A</v>
      </c>
      <c r="J495" s="97"/>
      <c r="K495" s="154">
        <f>IF(J495="c",K494+Table1[[#This Row],[Amount inc GST]],K494)</f>
        <v>0</v>
      </c>
      <c r="L495" s="154">
        <f>IF(J495="p1",L494+Table1[Amount inc GST],L494)</f>
        <v>0</v>
      </c>
      <c r="M495" s="154">
        <f>IF(J495="p2",M494+Table1[Amount inc GST],M494)</f>
        <v>0</v>
      </c>
      <c r="N495" s="152">
        <f>IF(J495="s",N494+Table1[[#This Row],[Amount inc GST]],N494)</f>
        <v>0</v>
      </c>
      <c r="O495" s="129"/>
      <c r="P495" s="128" t="e">
        <f>Table1[[#This Row],[Amount ex GST]]</f>
        <v>#N/A</v>
      </c>
      <c r="Q495" s="129"/>
      <c r="R495" s="128" t="e">
        <f>Table1[[#This Row],[Amount ex GST]]-Table1[[#This Row],[Amount1]]</f>
        <v>#N/A</v>
      </c>
    </row>
    <row r="496" spans="1:18" x14ac:dyDescent="0.2">
      <c r="A496" s="99"/>
      <c r="B496" s="113"/>
      <c r="C496" s="103"/>
      <c r="D496" s="104"/>
      <c r="E496" s="101" t="e">
        <f>LOOKUP(D496,Accounts!A:A,Accounts!B:B)</f>
        <v>#N/A</v>
      </c>
      <c r="F496" s="101" t="e">
        <f>LOOKUP(Table1[[#This Row],[Account '#]],Accounts!A:A,Accounts!D:D)</f>
        <v>#N/A</v>
      </c>
      <c r="G496" s="145"/>
      <c r="H496" s="144" t="e">
        <f>IF(Table1[[#This Row],[GST?]],Table1[[#This Row],[Amount inc GST]]-(Table1[[#This Row],[Amount inc GST]]/1.15),0)</f>
        <v>#N/A</v>
      </c>
      <c r="I496" s="145" t="e">
        <f>Table1[[#This Row],[Amount inc GST]]-Table1[[#This Row],[GST]]</f>
        <v>#N/A</v>
      </c>
      <c r="J496" s="97"/>
      <c r="K496" s="154">
        <f>IF(J496="c",K495+Table1[[#This Row],[Amount inc GST]],K495)</f>
        <v>0</v>
      </c>
      <c r="L496" s="154">
        <f>IF(J496="p1",L495+Table1[Amount inc GST],L495)</f>
        <v>0</v>
      </c>
      <c r="M496" s="154">
        <f>IF(J496="p2",M495+Table1[Amount inc GST],M495)</f>
        <v>0</v>
      </c>
      <c r="N496" s="152">
        <f>IF(J496="s",N495+Table1[[#This Row],[Amount inc GST]],N495)</f>
        <v>0</v>
      </c>
      <c r="O496" s="129"/>
      <c r="P496" s="128" t="e">
        <f>Table1[[#This Row],[Amount ex GST]]</f>
        <v>#N/A</v>
      </c>
      <c r="Q496" s="129"/>
      <c r="R496" s="128" t="e">
        <f>Table1[[#This Row],[Amount ex GST]]-Table1[[#This Row],[Amount1]]</f>
        <v>#N/A</v>
      </c>
    </row>
    <row r="497" spans="1:18" x14ac:dyDescent="0.2">
      <c r="A497" s="99"/>
      <c r="B497" s="113"/>
      <c r="C497" s="103"/>
      <c r="D497" s="104"/>
      <c r="E497" s="101" t="e">
        <f>LOOKUP(D497,Accounts!A:A,Accounts!B:B)</f>
        <v>#N/A</v>
      </c>
      <c r="F497" s="101" t="e">
        <f>LOOKUP(Table1[[#This Row],[Account '#]],Accounts!A:A,Accounts!D:D)</f>
        <v>#N/A</v>
      </c>
      <c r="G497" s="145"/>
      <c r="H497" s="144" t="e">
        <f>IF(Table1[[#This Row],[GST?]],Table1[[#This Row],[Amount inc GST]]-(Table1[[#This Row],[Amount inc GST]]/1.15),0)</f>
        <v>#N/A</v>
      </c>
      <c r="I497" s="145" t="e">
        <f>Table1[[#This Row],[Amount inc GST]]-Table1[[#This Row],[GST]]</f>
        <v>#N/A</v>
      </c>
      <c r="J497" s="97"/>
      <c r="K497" s="154">
        <f>IF(J497="c",K496+Table1[[#This Row],[Amount inc GST]],K496)</f>
        <v>0</v>
      </c>
      <c r="L497" s="154">
        <f>IF(J497="p1",L496+Table1[Amount inc GST],L496)</f>
        <v>0</v>
      </c>
      <c r="M497" s="154">
        <f>IF(J497="p2",M496+Table1[Amount inc GST],M496)</f>
        <v>0</v>
      </c>
      <c r="N497" s="152">
        <f>IF(J497="s",N496+Table1[[#This Row],[Amount inc GST]],N496)</f>
        <v>0</v>
      </c>
      <c r="O497" s="129"/>
      <c r="P497" s="128" t="e">
        <f>Table1[[#This Row],[Amount ex GST]]</f>
        <v>#N/A</v>
      </c>
      <c r="Q497" s="129"/>
      <c r="R497" s="128" t="e">
        <f>Table1[[#This Row],[Amount ex GST]]-Table1[[#This Row],[Amount1]]</f>
        <v>#N/A</v>
      </c>
    </row>
    <row r="498" spans="1:18" x14ac:dyDescent="0.2">
      <c r="A498" s="99"/>
      <c r="B498" s="113"/>
      <c r="C498" s="103"/>
      <c r="D498" s="104"/>
      <c r="E498" s="101" t="e">
        <f>LOOKUP(D498,Accounts!A:A,Accounts!B:B)</f>
        <v>#N/A</v>
      </c>
      <c r="F498" s="101" t="e">
        <f>LOOKUP(Table1[[#This Row],[Account '#]],Accounts!A:A,Accounts!D:D)</f>
        <v>#N/A</v>
      </c>
      <c r="G498" s="145"/>
      <c r="H498" s="144" t="e">
        <f>IF(Table1[[#This Row],[GST?]],Table1[[#This Row],[Amount inc GST]]-(Table1[[#This Row],[Amount inc GST]]/1.15),0)</f>
        <v>#N/A</v>
      </c>
      <c r="I498" s="145" t="e">
        <f>Table1[[#This Row],[Amount inc GST]]-Table1[[#This Row],[GST]]</f>
        <v>#N/A</v>
      </c>
      <c r="J498" s="97"/>
      <c r="K498" s="154">
        <f>IF(J498="c",K497+Table1[[#This Row],[Amount inc GST]],K497)</f>
        <v>0</v>
      </c>
      <c r="L498" s="154">
        <f>IF(J498="p1",L497+Table1[Amount inc GST],L497)</f>
        <v>0</v>
      </c>
      <c r="M498" s="154">
        <f>IF(J498="p2",M497+Table1[Amount inc GST],M497)</f>
        <v>0</v>
      </c>
      <c r="N498" s="152">
        <f>IF(J498="s",N497+Table1[[#This Row],[Amount inc GST]],N497)</f>
        <v>0</v>
      </c>
      <c r="O498" s="129"/>
      <c r="P498" s="128" t="e">
        <f>Table1[[#This Row],[Amount ex GST]]</f>
        <v>#N/A</v>
      </c>
      <c r="Q498" s="129"/>
      <c r="R498" s="128" t="e">
        <f>Table1[[#This Row],[Amount ex GST]]-Table1[[#This Row],[Amount1]]</f>
        <v>#N/A</v>
      </c>
    </row>
    <row r="499" spans="1:18" x14ac:dyDescent="0.2">
      <c r="A499" s="99"/>
      <c r="B499" s="113"/>
      <c r="C499" s="103"/>
      <c r="D499" s="104"/>
      <c r="E499" s="101" t="e">
        <f>LOOKUP(D499,Accounts!A:A,Accounts!B:B)</f>
        <v>#N/A</v>
      </c>
      <c r="F499" s="101" t="e">
        <f>LOOKUP(Table1[[#This Row],[Account '#]],Accounts!A:A,Accounts!D:D)</f>
        <v>#N/A</v>
      </c>
      <c r="G499" s="145"/>
      <c r="H499" s="144" t="e">
        <f>IF(Table1[[#This Row],[GST?]],Table1[[#This Row],[Amount inc GST]]-(Table1[[#This Row],[Amount inc GST]]/1.15),0)</f>
        <v>#N/A</v>
      </c>
      <c r="I499" s="145" t="e">
        <f>Table1[[#This Row],[Amount inc GST]]-Table1[[#This Row],[GST]]</f>
        <v>#N/A</v>
      </c>
      <c r="J499" s="97"/>
      <c r="K499" s="154">
        <f>IF(J499="c",K498+Table1[[#This Row],[Amount inc GST]],K498)</f>
        <v>0</v>
      </c>
      <c r="L499" s="154">
        <f>IF(J499="p1",L498+Table1[Amount inc GST],L498)</f>
        <v>0</v>
      </c>
      <c r="M499" s="154">
        <f>IF(J499="p2",M498+Table1[Amount inc GST],M498)</f>
        <v>0</v>
      </c>
      <c r="N499" s="152">
        <f>IF(J499="s",N498+Table1[[#This Row],[Amount inc GST]],N498)</f>
        <v>0</v>
      </c>
      <c r="O499" s="129"/>
      <c r="P499" s="128" t="e">
        <f>Table1[[#This Row],[Amount ex GST]]</f>
        <v>#N/A</v>
      </c>
      <c r="Q499" s="129"/>
      <c r="R499" s="128" t="e">
        <f>Table1[[#This Row],[Amount ex GST]]-Table1[[#This Row],[Amount1]]</f>
        <v>#N/A</v>
      </c>
    </row>
    <row r="500" spans="1:18" x14ac:dyDescent="0.2">
      <c r="A500" s="99"/>
      <c r="B500" s="113"/>
      <c r="C500" s="103"/>
      <c r="D500" s="104"/>
      <c r="E500" s="101" t="e">
        <f>LOOKUP(D500,Accounts!A:A,Accounts!B:B)</f>
        <v>#N/A</v>
      </c>
      <c r="F500" s="101" t="e">
        <f>LOOKUP(Table1[[#This Row],[Account '#]],Accounts!A:A,Accounts!D:D)</f>
        <v>#N/A</v>
      </c>
      <c r="G500" s="145"/>
      <c r="H500" s="144" t="e">
        <f>IF(Table1[[#This Row],[GST?]],Table1[[#This Row],[Amount inc GST]]-(Table1[[#This Row],[Amount inc GST]]/1.15),0)</f>
        <v>#N/A</v>
      </c>
      <c r="I500" s="145" t="e">
        <f>Table1[[#This Row],[Amount inc GST]]-Table1[[#This Row],[GST]]</f>
        <v>#N/A</v>
      </c>
      <c r="J500" s="97"/>
      <c r="K500" s="154">
        <f>IF(J500="c",K499+Table1[[#This Row],[Amount inc GST]],K499)</f>
        <v>0</v>
      </c>
      <c r="L500" s="154">
        <f>IF(J500="p1",L499+Table1[Amount inc GST],L499)</f>
        <v>0</v>
      </c>
      <c r="M500" s="154">
        <f>IF(J500="p2",M499+Table1[Amount inc GST],M499)</f>
        <v>0</v>
      </c>
      <c r="N500" s="152">
        <f>IF(J500="s",N499+Table1[[#This Row],[Amount inc GST]],N499)</f>
        <v>0</v>
      </c>
      <c r="O500" s="129"/>
      <c r="P500" s="128" t="e">
        <f>Table1[[#This Row],[Amount ex GST]]</f>
        <v>#N/A</v>
      </c>
      <c r="Q500" s="129"/>
      <c r="R500" s="128" t="e">
        <f>Table1[[#This Row],[Amount ex GST]]-Table1[[#This Row],[Amount1]]</f>
        <v>#N/A</v>
      </c>
    </row>
    <row r="501" spans="1:18" x14ac:dyDescent="0.2">
      <c r="A501" s="99"/>
      <c r="B501" s="113"/>
      <c r="C501" s="103"/>
      <c r="D501" s="104"/>
      <c r="E501" s="101" t="e">
        <f>LOOKUP(D501,Accounts!A:A,Accounts!B:B)</f>
        <v>#N/A</v>
      </c>
      <c r="F501" s="101" t="e">
        <f>LOOKUP(Table1[[#This Row],[Account '#]],Accounts!A:A,Accounts!D:D)</f>
        <v>#N/A</v>
      </c>
      <c r="G501" s="145"/>
      <c r="H501" s="144" t="e">
        <f>IF(Table1[[#This Row],[GST?]],Table1[[#This Row],[Amount inc GST]]-(Table1[[#This Row],[Amount inc GST]]/1.15),0)</f>
        <v>#N/A</v>
      </c>
      <c r="I501" s="145" t="e">
        <f>Table1[[#This Row],[Amount inc GST]]-Table1[[#This Row],[GST]]</f>
        <v>#N/A</v>
      </c>
      <c r="J501" s="97"/>
      <c r="K501" s="154">
        <f>IF(J501="c",K500+Table1[[#This Row],[Amount inc GST]],K500)</f>
        <v>0</v>
      </c>
      <c r="L501" s="154">
        <f>IF(J501="p1",L500+Table1[Amount inc GST],L500)</f>
        <v>0</v>
      </c>
      <c r="M501" s="154">
        <f>IF(J501="p2",M500+Table1[Amount inc GST],M500)</f>
        <v>0</v>
      </c>
      <c r="N501" s="152">
        <f>IF(J501="s",N500+Table1[[#This Row],[Amount inc GST]],N500)</f>
        <v>0</v>
      </c>
      <c r="O501" s="129"/>
      <c r="P501" s="128" t="e">
        <f>Table1[[#This Row],[Amount ex GST]]</f>
        <v>#N/A</v>
      </c>
      <c r="Q501" s="129"/>
      <c r="R501" s="128" t="e">
        <f>Table1[[#This Row],[Amount ex GST]]-Table1[[#This Row],[Amount1]]</f>
        <v>#N/A</v>
      </c>
    </row>
    <row r="502" spans="1:18" x14ac:dyDescent="0.2">
      <c r="A502" s="99"/>
      <c r="B502" s="113"/>
      <c r="C502" s="103"/>
      <c r="D502" s="104"/>
      <c r="E502" s="101" t="e">
        <f>LOOKUP(D502,Accounts!A:A,Accounts!B:B)</f>
        <v>#N/A</v>
      </c>
      <c r="F502" s="101" t="e">
        <f>LOOKUP(Table1[[#This Row],[Account '#]],Accounts!A:A,Accounts!D:D)</f>
        <v>#N/A</v>
      </c>
      <c r="G502" s="145"/>
      <c r="H502" s="144" t="e">
        <f>IF(Table1[[#This Row],[GST?]],Table1[[#This Row],[Amount inc GST]]-(Table1[[#This Row],[Amount inc GST]]/1.15),0)</f>
        <v>#N/A</v>
      </c>
      <c r="I502" s="145" t="e">
        <f>Table1[[#This Row],[Amount inc GST]]-Table1[[#This Row],[GST]]</f>
        <v>#N/A</v>
      </c>
      <c r="J502" s="97"/>
      <c r="K502" s="154">
        <f>IF(J502="c",K501+Table1[[#This Row],[Amount inc GST]],K501)</f>
        <v>0</v>
      </c>
      <c r="L502" s="154">
        <f>IF(J502="p1",L501+Table1[Amount inc GST],L501)</f>
        <v>0</v>
      </c>
      <c r="M502" s="154">
        <f>IF(J502="p2",M501+Table1[Amount inc GST],M501)</f>
        <v>0</v>
      </c>
      <c r="N502" s="152">
        <f>IF(J502="s",N501+Table1[[#This Row],[Amount inc GST]],N501)</f>
        <v>0</v>
      </c>
      <c r="O502" s="129"/>
      <c r="P502" s="128" t="e">
        <f>Table1[[#This Row],[Amount ex GST]]</f>
        <v>#N/A</v>
      </c>
      <c r="Q502" s="129"/>
      <c r="R502" s="128" t="e">
        <f>Table1[[#This Row],[Amount ex GST]]-Table1[[#This Row],[Amount1]]</f>
        <v>#N/A</v>
      </c>
    </row>
    <row r="503" spans="1:18" x14ac:dyDescent="0.2">
      <c r="A503" s="99"/>
      <c r="B503" s="113"/>
      <c r="C503" s="103"/>
      <c r="D503" s="104"/>
      <c r="E503" s="101" t="e">
        <f>LOOKUP(D503,Accounts!A:A,Accounts!B:B)</f>
        <v>#N/A</v>
      </c>
      <c r="F503" s="101" t="e">
        <f>LOOKUP(Table1[[#This Row],[Account '#]],Accounts!A:A,Accounts!D:D)</f>
        <v>#N/A</v>
      </c>
      <c r="G503" s="145"/>
      <c r="H503" s="144" t="e">
        <f>IF(Table1[[#This Row],[GST?]],Table1[[#This Row],[Amount inc GST]]-(Table1[[#This Row],[Amount inc GST]]/1.15),0)</f>
        <v>#N/A</v>
      </c>
      <c r="I503" s="145" t="e">
        <f>Table1[[#This Row],[Amount inc GST]]-Table1[[#This Row],[GST]]</f>
        <v>#N/A</v>
      </c>
      <c r="J503" s="97"/>
      <c r="K503" s="154">
        <f>IF(J503="c",K502+Table1[[#This Row],[Amount inc GST]],K502)</f>
        <v>0</v>
      </c>
      <c r="L503" s="154">
        <f>IF(J503="p1",L502+Table1[Amount inc GST],L502)</f>
        <v>0</v>
      </c>
      <c r="M503" s="154">
        <f>IF(J503="p2",M502+Table1[Amount inc GST],M502)</f>
        <v>0</v>
      </c>
      <c r="N503" s="152">
        <f>IF(J503="s",N502+Table1[[#This Row],[Amount inc GST]],N502)</f>
        <v>0</v>
      </c>
      <c r="O503" s="129"/>
      <c r="P503" s="128" t="e">
        <f>Table1[[#This Row],[Amount ex GST]]</f>
        <v>#N/A</v>
      </c>
      <c r="Q503" s="129"/>
      <c r="R503" s="128" t="e">
        <f>Table1[[#This Row],[Amount ex GST]]-Table1[[#This Row],[Amount1]]</f>
        <v>#N/A</v>
      </c>
    </row>
    <row r="504" spans="1:18" x14ac:dyDescent="0.2">
      <c r="A504" s="99"/>
      <c r="B504" s="113"/>
      <c r="C504" s="103"/>
      <c r="D504" s="104"/>
      <c r="E504" s="101" t="e">
        <f>LOOKUP(D504,Accounts!A:A,Accounts!B:B)</f>
        <v>#N/A</v>
      </c>
      <c r="F504" s="101" t="e">
        <f>LOOKUP(Table1[[#This Row],[Account '#]],Accounts!A:A,Accounts!D:D)</f>
        <v>#N/A</v>
      </c>
      <c r="G504" s="145"/>
      <c r="H504" s="144" t="e">
        <f>IF(Table1[[#This Row],[GST?]],Table1[[#This Row],[Amount inc GST]]-(Table1[[#This Row],[Amount inc GST]]/1.15),0)</f>
        <v>#N/A</v>
      </c>
      <c r="I504" s="145" t="e">
        <f>Table1[[#This Row],[Amount inc GST]]-Table1[[#This Row],[GST]]</f>
        <v>#N/A</v>
      </c>
      <c r="J504" s="97"/>
      <c r="K504" s="154">
        <f>IF(J504="c",K503+Table1[[#This Row],[Amount inc GST]],K503)</f>
        <v>0</v>
      </c>
      <c r="L504" s="154">
        <f>IF(J504="p1",L503+Table1[Amount inc GST],L503)</f>
        <v>0</v>
      </c>
      <c r="M504" s="154">
        <f>IF(J504="p2",M503+Table1[Amount inc GST],M503)</f>
        <v>0</v>
      </c>
      <c r="N504" s="152">
        <f>IF(J504="s",N503+Table1[[#This Row],[Amount inc GST]],N503)</f>
        <v>0</v>
      </c>
      <c r="O504" s="129"/>
      <c r="P504" s="128" t="e">
        <f>Table1[[#This Row],[Amount ex GST]]</f>
        <v>#N/A</v>
      </c>
      <c r="Q504" s="129"/>
      <c r="R504" s="128" t="e">
        <f>Table1[[#This Row],[Amount ex GST]]-Table1[[#This Row],[Amount1]]</f>
        <v>#N/A</v>
      </c>
    </row>
    <row r="505" spans="1:18" x14ac:dyDescent="0.2">
      <c r="A505" s="99"/>
      <c r="B505" s="113"/>
      <c r="C505" s="103"/>
      <c r="D505" s="104"/>
      <c r="E505" s="101" t="e">
        <f>LOOKUP(D505,Accounts!A:A,Accounts!B:B)</f>
        <v>#N/A</v>
      </c>
      <c r="F505" s="101" t="e">
        <f>LOOKUP(Table1[[#This Row],[Account '#]],Accounts!A:A,Accounts!D:D)</f>
        <v>#N/A</v>
      </c>
      <c r="G505" s="145"/>
      <c r="H505" s="144" t="e">
        <f>IF(Table1[[#This Row],[GST?]],Table1[[#This Row],[Amount inc GST]]-(Table1[[#This Row],[Amount inc GST]]/1.15),0)</f>
        <v>#N/A</v>
      </c>
      <c r="I505" s="145" t="e">
        <f>Table1[[#This Row],[Amount inc GST]]-Table1[[#This Row],[GST]]</f>
        <v>#N/A</v>
      </c>
      <c r="J505" s="97"/>
      <c r="K505" s="154">
        <f>IF(J505="c",K504+Table1[[#This Row],[Amount inc GST]],K504)</f>
        <v>0</v>
      </c>
      <c r="L505" s="154">
        <f>IF(J505="p1",L504+Table1[Amount inc GST],L504)</f>
        <v>0</v>
      </c>
      <c r="M505" s="154">
        <f>IF(J505="p2",M504+Table1[Amount inc GST],M504)</f>
        <v>0</v>
      </c>
      <c r="N505" s="152">
        <f>IF(J505="s",N504+Table1[[#This Row],[Amount inc GST]],N504)</f>
        <v>0</v>
      </c>
      <c r="O505" s="129"/>
      <c r="P505" s="128" t="e">
        <f>Table1[[#This Row],[Amount ex GST]]</f>
        <v>#N/A</v>
      </c>
      <c r="Q505" s="129"/>
      <c r="R505" s="128" t="e">
        <f>Table1[[#This Row],[Amount ex GST]]-Table1[[#This Row],[Amount1]]</f>
        <v>#N/A</v>
      </c>
    </row>
    <row r="506" spans="1:18" x14ac:dyDescent="0.2">
      <c r="A506" s="99"/>
      <c r="B506" s="113"/>
      <c r="C506" s="103"/>
      <c r="D506" s="104"/>
      <c r="E506" s="101" t="e">
        <f>LOOKUP(D506,Accounts!A:A,Accounts!B:B)</f>
        <v>#N/A</v>
      </c>
      <c r="F506" s="101" t="e">
        <f>LOOKUP(Table1[[#This Row],[Account '#]],Accounts!A:A,Accounts!D:D)</f>
        <v>#N/A</v>
      </c>
      <c r="G506" s="145"/>
      <c r="H506" s="144" t="e">
        <f>IF(Table1[[#This Row],[GST?]],Table1[[#This Row],[Amount inc GST]]-(Table1[[#This Row],[Amount inc GST]]/1.15),0)</f>
        <v>#N/A</v>
      </c>
      <c r="I506" s="145" t="e">
        <f>Table1[[#This Row],[Amount inc GST]]-Table1[[#This Row],[GST]]</f>
        <v>#N/A</v>
      </c>
      <c r="J506" s="97"/>
      <c r="K506" s="154">
        <f>IF(J506="c",K505+Table1[[#This Row],[Amount inc GST]],K505)</f>
        <v>0</v>
      </c>
      <c r="L506" s="154">
        <f>IF(J506="p1",L505+Table1[Amount inc GST],L505)</f>
        <v>0</v>
      </c>
      <c r="M506" s="154">
        <f>IF(J506="p2",M505+Table1[Amount inc GST],M505)</f>
        <v>0</v>
      </c>
      <c r="N506" s="152">
        <f>IF(J506="s",N505+Table1[[#This Row],[Amount inc GST]],N505)</f>
        <v>0</v>
      </c>
      <c r="O506" s="129"/>
      <c r="P506" s="128" t="e">
        <f>Table1[[#This Row],[Amount ex GST]]</f>
        <v>#N/A</v>
      </c>
      <c r="Q506" s="129"/>
      <c r="R506" s="128" t="e">
        <f>Table1[[#This Row],[Amount ex GST]]-Table1[[#This Row],[Amount1]]</f>
        <v>#N/A</v>
      </c>
    </row>
    <row r="507" spans="1:18" x14ac:dyDescent="0.2">
      <c r="A507" s="99"/>
      <c r="B507" s="113"/>
      <c r="C507" s="103"/>
      <c r="D507" s="104"/>
      <c r="E507" s="101" t="e">
        <f>LOOKUP(D507,Accounts!A:A,Accounts!B:B)</f>
        <v>#N/A</v>
      </c>
      <c r="F507" s="101" t="e">
        <f>LOOKUP(Table1[[#This Row],[Account '#]],Accounts!A:A,Accounts!D:D)</f>
        <v>#N/A</v>
      </c>
      <c r="G507" s="145"/>
      <c r="H507" s="144" t="e">
        <f>IF(Table1[[#This Row],[GST?]],Table1[[#This Row],[Amount inc GST]]-(Table1[[#This Row],[Amount inc GST]]/1.15),0)</f>
        <v>#N/A</v>
      </c>
      <c r="I507" s="145" t="e">
        <f>Table1[[#This Row],[Amount inc GST]]-Table1[[#This Row],[GST]]</f>
        <v>#N/A</v>
      </c>
      <c r="J507" s="97"/>
      <c r="K507" s="154">
        <f>IF(J507="c",K506+Table1[[#This Row],[Amount inc GST]],K506)</f>
        <v>0</v>
      </c>
      <c r="L507" s="154">
        <f>IF(J507="p1",L506+Table1[Amount inc GST],L506)</f>
        <v>0</v>
      </c>
      <c r="M507" s="154">
        <f>IF(J507="p2",M506+Table1[Amount inc GST],M506)</f>
        <v>0</v>
      </c>
      <c r="N507" s="152">
        <f>IF(J507="s",N506+Table1[[#This Row],[Amount inc GST]],N506)</f>
        <v>0</v>
      </c>
      <c r="O507" s="129"/>
      <c r="P507" s="128" t="e">
        <f>Table1[[#This Row],[Amount ex GST]]</f>
        <v>#N/A</v>
      </c>
      <c r="Q507" s="129"/>
      <c r="R507" s="128" t="e">
        <f>Table1[[#This Row],[Amount ex GST]]-Table1[[#This Row],[Amount1]]</f>
        <v>#N/A</v>
      </c>
    </row>
    <row r="508" spans="1:18" x14ac:dyDescent="0.2">
      <c r="A508" s="99"/>
      <c r="B508" s="113"/>
      <c r="C508" s="103"/>
      <c r="D508" s="104"/>
      <c r="E508" s="101" t="e">
        <f>LOOKUP(D508,Accounts!A:A,Accounts!B:B)</f>
        <v>#N/A</v>
      </c>
      <c r="F508" s="101" t="e">
        <f>LOOKUP(Table1[[#This Row],[Account '#]],Accounts!A:A,Accounts!D:D)</f>
        <v>#N/A</v>
      </c>
      <c r="G508" s="145"/>
      <c r="H508" s="144" t="e">
        <f>IF(Table1[[#This Row],[GST?]],Table1[[#This Row],[Amount inc GST]]-(Table1[[#This Row],[Amount inc GST]]/1.15),0)</f>
        <v>#N/A</v>
      </c>
      <c r="I508" s="145" t="e">
        <f>Table1[[#This Row],[Amount inc GST]]-Table1[[#This Row],[GST]]</f>
        <v>#N/A</v>
      </c>
      <c r="J508" s="97"/>
      <c r="K508" s="154">
        <f>IF(J508="c",K507+Table1[[#This Row],[Amount inc GST]],K507)</f>
        <v>0</v>
      </c>
      <c r="L508" s="154">
        <f>IF(J508="p1",L507+Table1[Amount inc GST],L507)</f>
        <v>0</v>
      </c>
      <c r="M508" s="154">
        <f>IF(J508="p2",M507+Table1[Amount inc GST],M507)</f>
        <v>0</v>
      </c>
      <c r="N508" s="152">
        <f>IF(J508="s",N507+Table1[[#This Row],[Amount inc GST]],N507)</f>
        <v>0</v>
      </c>
      <c r="O508" s="129"/>
      <c r="P508" s="128" t="e">
        <f>Table1[[#This Row],[Amount ex GST]]</f>
        <v>#N/A</v>
      </c>
      <c r="Q508" s="129"/>
      <c r="R508" s="128" t="e">
        <f>Table1[[#This Row],[Amount ex GST]]-Table1[[#This Row],[Amount1]]</f>
        <v>#N/A</v>
      </c>
    </row>
    <row r="509" spans="1:18" x14ac:dyDescent="0.2">
      <c r="A509" s="99"/>
      <c r="B509" s="113"/>
      <c r="C509" s="103"/>
      <c r="D509" s="104"/>
      <c r="E509" s="101" t="e">
        <f>LOOKUP(D509,Accounts!A:A,Accounts!B:B)</f>
        <v>#N/A</v>
      </c>
      <c r="F509" s="101" t="e">
        <f>LOOKUP(Table1[[#This Row],[Account '#]],Accounts!A:A,Accounts!D:D)</f>
        <v>#N/A</v>
      </c>
      <c r="G509" s="145"/>
      <c r="H509" s="144" t="e">
        <f>IF(Table1[[#This Row],[GST?]],Table1[[#This Row],[Amount inc GST]]-(Table1[[#This Row],[Amount inc GST]]/1.15),0)</f>
        <v>#N/A</v>
      </c>
      <c r="I509" s="145" t="e">
        <f>Table1[[#This Row],[Amount inc GST]]-Table1[[#This Row],[GST]]</f>
        <v>#N/A</v>
      </c>
      <c r="J509" s="97"/>
      <c r="K509" s="154">
        <f>IF(J509="c",K508+Table1[[#This Row],[Amount inc GST]],K508)</f>
        <v>0</v>
      </c>
      <c r="L509" s="154">
        <f>IF(J509="p1",L508+Table1[Amount inc GST],L508)</f>
        <v>0</v>
      </c>
      <c r="M509" s="154">
        <f>IF(J509="p2",M508+Table1[Amount inc GST],M508)</f>
        <v>0</v>
      </c>
      <c r="N509" s="152">
        <f>IF(J509="s",N508+Table1[[#This Row],[Amount inc GST]],N508)</f>
        <v>0</v>
      </c>
      <c r="O509" s="129"/>
      <c r="P509" s="128" t="e">
        <f>Table1[[#This Row],[Amount ex GST]]</f>
        <v>#N/A</v>
      </c>
      <c r="Q509" s="129"/>
      <c r="R509" s="128" t="e">
        <f>Table1[[#This Row],[Amount ex GST]]-Table1[[#This Row],[Amount1]]</f>
        <v>#N/A</v>
      </c>
    </row>
    <row r="510" spans="1:18" x14ac:dyDescent="0.2">
      <c r="A510" s="99"/>
      <c r="B510" s="113"/>
      <c r="C510" s="103"/>
      <c r="D510" s="104"/>
      <c r="E510" s="101" t="e">
        <f>LOOKUP(D510,Accounts!A:A,Accounts!B:B)</f>
        <v>#N/A</v>
      </c>
      <c r="F510" s="101" t="e">
        <f>LOOKUP(Table1[[#This Row],[Account '#]],Accounts!A:A,Accounts!D:D)</f>
        <v>#N/A</v>
      </c>
      <c r="G510" s="145"/>
      <c r="H510" s="144" t="e">
        <f>IF(Table1[[#This Row],[GST?]],Table1[[#This Row],[Amount inc GST]]-(Table1[[#This Row],[Amount inc GST]]/1.15),0)</f>
        <v>#N/A</v>
      </c>
      <c r="I510" s="145" t="e">
        <f>Table1[[#This Row],[Amount inc GST]]-Table1[[#This Row],[GST]]</f>
        <v>#N/A</v>
      </c>
      <c r="J510" s="97"/>
      <c r="K510" s="154">
        <f>IF(J510="c",K509+Table1[[#This Row],[Amount inc GST]],K509)</f>
        <v>0</v>
      </c>
      <c r="L510" s="154">
        <f>IF(J510="p1",L509+Table1[Amount inc GST],L509)</f>
        <v>0</v>
      </c>
      <c r="M510" s="154">
        <f>IF(J510="p2",M509+Table1[Amount inc GST],M509)</f>
        <v>0</v>
      </c>
      <c r="N510" s="152">
        <f>IF(J510="s",N509+Table1[[#This Row],[Amount inc GST]],N509)</f>
        <v>0</v>
      </c>
      <c r="O510" s="129"/>
      <c r="P510" s="128" t="e">
        <f>Table1[[#This Row],[Amount ex GST]]</f>
        <v>#N/A</v>
      </c>
      <c r="Q510" s="129"/>
      <c r="R510" s="128" t="e">
        <f>Table1[[#This Row],[Amount ex GST]]-Table1[[#This Row],[Amount1]]</f>
        <v>#N/A</v>
      </c>
    </row>
    <row r="511" spans="1:18" x14ac:dyDescent="0.2">
      <c r="A511" s="99"/>
      <c r="B511" s="113"/>
      <c r="C511" s="103"/>
      <c r="D511" s="104"/>
      <c r="E511" s="101" t="e">
        <f>LOOKUP(D511,Accounts!A:A,Accounts!B:B)</f>
        <v>#N/A</v>
      </c>
      <c r="F511" s="101" t="e">
        <f>LOOKUP(Table1[[#This Row],[Account '#]],Accounts!A:A,Accounts!D:D)</f>
        <v>#N/A</v>
      </c>
      <c r="G511" s="145"/>
      <c r="H511" s="144" t="e">
        <f>IF(Table1[[#This Row],[GST?]],Table1[[#This Row],[Amount inc GST]]-(Table1[[#This Row],[Amount inc GST]]/1.15),0)</f>
        <v>#N/A</v>
      </c>
      <c r="I511" s="145" t="e">
        <f>Table1[[#This Row],[Amount inc GST]]-Table1[[#This Row],[GST]]</f>
        <v>#N/A</v>
      </c>
      <c r="J511" s="97"/>
      <c r="K511" s="154">
        <f>IF(J511="c",K510+Table1[[#This Row],[Amount inc GST]],K510)</f>
        <v>0</v>
      </c>
      <c r="L511" s="154">
        <f>IF(J511="p1",L510+Table1[Amount inc GST],L510)</f>
        <v>0</v>
      </c>
      <c r="M511" s="154">
        <f>IF(J511="p2",M510+Table1[Amount inc GST],M510)</f>
        <v>0</v>
      </c>
      <c r="N511" s="152">
        <f>IF(J511="s",N510+Table1[[#This Row],[Amount inc GST]],N510)</f>
        <v>0</v>
      </c>
      <c r="O511" s="129"/>
      <c r="P511" s="128" t="e">
        <f>Table1[[#This Row],[Amount ex GST]]</f>
        <v>#N/A</v>
      </c>
      <c r="Q511" s="129"/>
      <c r="R511" s="128" t="e">
        <f>Table1[[#This Row],[Amount ex GST]]-Table1[[#This Row],[Amount1]]</f>
        <v>#N/A</v>
      </c>
    </row>
    <row r="512" spans="1:18" x14ac:dyDescent="0.2">
      <c r="A512" s="99"/>
      <c r="B512" s="113"/>
      <c r="C512" s="103"/>
      <c r="D512" s="104"/>
      <c r="E512" s="101" t="e">
        <f>LOOKUP(D512,Accounts!A:A,Accounts!B:B)</f>
        <v>#N/A</v>
      </c>
      <c r="F512" s="101" t="e">
        <f>LOOKUP(Table1[[#This Row],[Account '#]],Accounts!A:A,Accounts!D:D)</f>
        <v>#N/A</v>
      </c>
      <c r="G512" s="145"/>
      <c r="H512" s="144" t="e">
        <f>IF(Table1[[#This Row],[GST?]],Table1[[#This Row],[Amount inc GST]]-(Table1[[#This Row],[Amount inc GST]]/1.15),0)</f>
        <v>#N/A</v>
      </c>
      <c r="I512" s="145" t="e">
        <f>Table1[[#This Row],[Amount inc GST]]-Table1[[#This Row],[GST]]</f>
        <v>#N/A</v>
      </c>
      <c r="J512" s="97"/>
      <c r="K512" s="154">
        <f>IF(J512="c",K511+Table1[[#This Row],[Amount inc GST]],K511)</f>
        <v>0</v>
      </c>
      <c r="L512" s="154">
        <f>IF(J512="p1",L511+Table1[Amount inc GST],L511)</f>
        <v>0</v>
      </c>
      <c r="M512" s="154">
        <f>IF(J512="p2",M511+Table1[Amount inc GST],M511)</f>
        <v>0</v>
      </c>
      <c r="N512" s="152">
        <f>IF(J512="s",N511+Table1[[#This Row],[Amount inc GST]],N511)</f>
        <v>0</v>
      </c>
      <c r="O512" s="129"/>
      <c r="P512" s="128" t="e">
        <f>Table1[[#This Row],[Amount ex GST]]</f>
        <v>#N/A</v>
      </c>
      <c r="Q512" s="129"/>
      <c r="R512" s="128" t="e">
        <f>Table1[[#This Row],[Amount ex GST]]-Table1[[#This Row],[Amount1]]</f>
        <v>#N/A</v>
      </c>
    </row>
    <row r="513" spans="1:18" x14ac:dyDescent="0.2">
      <c r="A513" s="99"/>
      <c r="B513" s="113"/>
      <c r="C513" s="103"/>
      <c r="D513" s="104"/>
      <c r="E513" s="101" t="e">
        <f>LOOKUP(D513,Accounts!A:A,Accounts!B:B)</f>
        <v>#N/A</v>
      </c>
      <c r="F513" s="101" t="e">
        <f>LOOKUP(Table1[[#This Row],[Account '#]],Accounts!A:A,Accounts!D:D)</f>
        <v>#N/A</v>
      </c>
      <c r="G513" s="145"/>
      <c r="H513" s="144" t="e">
        <f>IF(Table1[[#This Row],[GST?]],Table1[[#This Row],[Amount inc GST]]-(Table1[[#This Row],[Amount inc GST]]/1.15),0)</f>
        <v>#N/A</v>
      </c>
      <c r="I513" s="145" t="e">
        <f>Table1[[#This Row],[Amount inc GST]]-Table1[[#This Row],[GST]]</f>
        <v>#N/A</v>
      </c>
      <c r="J513" s="97"/>
      <c r="K513" s="154">
        <f>IF(J513="c",K512+Table1[[#This Row],[Amount inc GST]],K512)</f>
        <v>0</v>
      </c>
      <c r="L513" s="154">
        <f>IF(J513="p1",L512+Table1[Amount inc GST],L512)</f>
        <v>0</v>
      </c>
      <c r="M513" s="154">
        <f>IF(J513="p2",M512+Table1[Amount inc GST],M512)</f>
        <v>0</v>
      </c>
      <c r="N513" s="152">
        <f>IF(J513="s",N512+Table1[[#This Row],[Amount inc GST]],N512)</f>
        <v>0</v>
      </c>
      <c r="O513" s="129"/>
      <c r="P513" s="128" t="e">
        <f>Table1[[#This Row],[Amount ex GST]]</f>
        <v>#N/A</v>
      </c>
      <c r="Q513" s="129"/>
      <c r="R513" s="128" t="e">
        <f>Table1[[#This Row],[Amount ex GST]]-Table1[[#This Row],[Amount1]]</f>
        <v>#N/A</v>
      </c>
    </row>
    <row r="514" spans="1:18" x14ac:dyDescent="0.2">
      <c r="A514" s="99"/>
      <c r="B514" s="113"/>
      <c r="C514" s="103"/>
      <c r="D514" s="104"/>
      <c r="E514" s="101" t="e">
        <f>LOOKUP(D514,Accounts!A:A,Accounts!B:B)</f>
        <v>#N/A</v>
      </c>
      <c r="F514" s="101" t="e">
        <f>LOOKUP(Table1[[#This Row],[Account '#]],Accounts!A:A,Accounts!D:D)</f>
        <v>#N/A</v>
      </c>
      <c r="G514" s="145"/>
      <c r="H514" s="144" t="e">
        <f>IF(Table1[[#This Row],[GST?]],Table1[[#This Row],[Amount inc GST]]-(Table1[[#This Row],[Amount inc GST]]/1.15),0)</f>
        <v>#N/A</v>
      </c>
      <c r="I514" s="145" t="e">
        <f>Table1[[#This Row],[Amount inc GST]]-Table1[[#This Row],[GST]]</f>
        <v>#N/A</v>
      </c>
      <c r="J514" s="97"/>
      <c r="K514" s="154">
        <f>IF(J514="c",K513+Table1[[#This Row],[Amount inc GST]],K513)</f>
        <v>0</v>
      </c>
      <c r="L514" s="154">
        <f>IF(J514="p1",L513+Table1[Amount inc GST],L513)</f>
        <v>0</v>
      </c>
      <c r="M514" s="154">
        <f>IF(J514="p2",M513+Table1[Amount inc GST],M513)</f>
        <v>0</v>
      </c>
      <c r="N514" s="152">
        <f>IF(J514="s",N513+Table1[[#This Row],[Amount inc GST]],N513)</f>
        <v>0</v>
      </c>
      <c r="O514" s="129"/>
      <c r="P514" s="128" t="e">
        <f>Table1[[#This Row],[Amount ex GST]]</f>
        <v>#N/A</v>
      </c>
      <c r="Q514" s="129"/>
      <c r="R514" s="128" t="e">
        <f>Table1[[#This Row],[Amount ex GST]]-Table1[[#This Row],[Amount1]]</f>
        <v>#N/A</v>
      </c>
    </row>
    <row r="515" spans="1:18" x14ac:dyDescent="0.2">
      <c r="A515" s="99"/>
      <c r="B515" s="113"/>
      <c r="C515" s="103"/>
      <c r="D515" s="104"/>
      <c r="E515" s="101" t="e">
        <f>LOOKUP(D515,Accounts!A:A,Accounts!B:B)</f>
        <v>#N/A</v>
      </c>
      <c r="F515" s="101" t="e">
        <f>LOOKUP(Table1[[#This Row],[Account '#]],Accounts!A:A,Accounts!D:D)</f>
        <v>#N/A</v>
      </c>
      <c r="G515" s="145"/>
      <c r="H515" s="144" t="e">
        <f>IF(Table1[[#This Row],[GST?]],Table1[[#This Row],[Amount inc GST]]-(Table1[[#This Row],[Amount inc GST]]/1.15),0)</f>
        <v>#N/A</v>
      </c>
      <c r="I515" s="145" t="e">
        <f>Table1[[#This Row],[Amount inc GST]]-Table1[[#This Row],[GST]]</f>
        <v>#N/A</v>
      </c>
      <c r="J515" s="97"/>
      <c r="K515" s="154">
        <f>IF(J515="c",K514+Table1[[#This Row],[Amount inc GST]],K514)</f>
        <v>0</v>
      </c>
      <c r="L515" s="154">
        <f>IF(J515="p1",L514+Table1[Amount inc GST],L514)</f>
        <v>0</v>
      </c>
      <c r="M515" s="154">
        <f>IF(J515="p2",M514+Table1[Amount inc GST],M514)</f>
        <v>0</v>
      </c>
      <c r="N515" s="152">
        <f>IF(J515="s",N514+Table1[[#This Row],[Amount inc GST]],N514)</f>
        <v>0</v>
      </c>
      <c r="O515" s="129"/>
      <c r="P515" s="128" t="e">
        <f>Table1[[#This Row],[Amount ex GST]]</f>
        <v>#N/A</v>
      </c>
      <c r="Q515" s="129"/>
      <c r="R515" s="128" t="e">
        <f>Table1[[#This Row],[Amount ex GST]]-Table1[[#This Row],[Amount1]]</f>
        <v>#N/A</v>
      </c>
    </row>
    <row r="516" spans="1:18" x14ac:dyDescent="0.2">
      <c r="A516" s="99"/>
      <c r="B516" s="113"/>
      <c r="C516" s="103"/>
      <c r="D516" s="104"/>
      <c r="E516" s="101" t="e">
        <f>LOOKUP(D516,Accounts!A:A,Accounts!B:B)</f>
        <v>#N/A</v>
      </c>
      <c r="F516" s="101" t="e">
        <f>LOOKUP(Table1[[#This Row],[Account '#]],Accounts!A:A,Accounts!D:D)</f>
        <v>#N/A</v>
      </c>
      <c r="G516" s="145"/>
      <c r="H516" s="144" t="e">
        <f>IF(Table1[[#This Row],[GST?]],Table1[[#This Row],[Amount inc GST]]-(Table1[[#This Row],[Amount inc GST]]/1.15),0)</f>
        <v>#N/A</v>
      </c>
      <c r="I516" s="145" t="e">
        <f>Table1[[#This Row],[Amount inc GST]]-Table1[[#This Row],[GST]]</f>
        <v>#N/A</v>
      </c>
      <c r="J516" s="97"/>
      <c r="K516" s="154">
        <f>IF(J516="c",K515+Table1[[#This Row],[Amount inc GST]],K515)</f>
        <v>0</v>
      </c>
      <c r="L516" s="154">
        <f>IF(J516="p1",L515+Table1[Amount inc GST],L515)</f>
        <v>0</v>
      </c>
      <c r="M516" s="154">
        <f>IF(J516="p2",M515+Table1[Amount inc GST],M515)</f>
        <v>0</v>
      </c>
      <c r="N516" s="152">
        <f>IF(J516="s",N515+Table1[[#This Row],[Amount inc GST]],N515)</f>
        <v>0</v>
      </c>
      <c r="O516" s="129"/>
      <c r="P516" s="128" t="e">
        <f>Table1[[#This Row],[Amount ex GST]]</f>
        <v>#N/A</v>
      </c>
      <c r="Q516" s="129"/>
      <c r="R516" s="128" t="e">
        <f>Table1[[#This Row],[Amount ex GST]]-Table1[[#This Row],[Amount1]]</f>
        <v>#N/A</v>
      </c>
    </row>
    <row r="517" spans="1:18" x14ac:dyDescent="0.2">
      <c r="A517" s="99"/>
      <c r="B517" s="113"/>
      <c r="C517" s="103"/>
      <c r="D517" s="104"/>
      <c r="E517" s="101" t="e">
        <f>LOOKUP(D517,Accounts!A:A,Accounts!B:B)</f>
        <v>#N/A</v>
      </c>
      <c r="F517" s="101" t="e">
        <f>LOOKUP(Table1[[#This Row],[Account '#]],Accounts!A:A,Accounts!D:D)</f>
        <v>#N/A</v>
      </c>
      <c r="G517" s="145"/>
      <c r="H517" s="144" t="e">
        <f>IF(Table1[[#This Row],[GST?]],Table1[[#This Row],[Amount inc GST]]-(Table1[[#This Row],[Amount inc GST]]/1.15),0)</f>
        <v>#N/A</v>
      </c>
      <c r="I517" s="145" t="e">
        <f>Table1[[#This Row],[Amount inc GST]]-Table1[[#This Row],[GST]]</f>
        <v>#N/A</v>
      </c>
      <c r="J517" s="97"/>
      <c r="K517" s="154">
        <f>IF(J517="c",K516+Table1[[#This Row],[Amount inc GST]],K516)</f>
        <v>0</v>
      </c>
      <c r="L517" s="154">
        <f>IF(J517="p1",L516+Table1[Amount inc GST],L516)</f>
        <v>0</v>
      </c>
      <c r="M517" s="154">
        <f>IF(J517="p2",M516+Table1[Amount inc GST],M516)</f>
        <v>0</v>
      </c>
      <c r="N517" s="152">
        <f>IF(J517="s",N516+Table1[[#This Row],[Amount inc GST]],N516)</f>
        <v>0</v>
      </c>
      <c r="O517" s="129"/>
      <c r="P517" s="128" t="e">
        <f>Table1[[#This Row],[Amount ex GST]]</f>
        <v>#N/A</v>
      </c>
      <c r="Q517" s="129"/>
      <c r="R517" s="128" t="e">
        <f>Table1[[#This Row],[Amount ex GST]]-Table1[[#This Row],[Amount1]]</f>
        <v>#N/A</v>
      </c>
    </row>
    <row r="518" spans="1:18" x14ac:dyDescent="0.2">
      <c r="A518" s="99"/>
      <c r="B518" s="113"/>
      <c r="C518" s="103"/>
      <c r="D518" s="104"/>
      <c r="E518" s="101" t="e">
        <f>LOOKUP(D518,Accounts!A:A,Accounts!B:B)</f>
        <v>#N/A</v>
      </c>
      <c r="F518" s="101" t="e">
        <f>LOOKUP(Table1[[#This Row],[Account '#]],Accounts!A:A,Accounts!D:D)</f>
        <v>#N/A</v>
      </c>
      <c r="G518" s="145"/>
      <c r="H518" s="144" t="e">
        <f>IF(Table1[[#This Row],[GST?]],Table1[[#This Row],[Amount inc GST]]-(Table1[[#This Row],[Amount inc GST]]/1.15),0)</f>
        <v>#N/A</v>
      </c>
      <c r="I518" s="145" t="e">
        <f>Table1[[#This Row],[Amount inc GST]]-Table1[[#This Row],[GST]]</f>
        <v>#N/A</v>
      </c>
      <c r="J518" s="97"/>
      <c r="K518" s="154">
        <f>IF(J518="c",K517+Table1[[#This Row],[Amount inc GST]],K517)</f>
        <v>0</v>
      </c>
      <c r="L518" s="154">
        <f>IF(J518="p1",L517+Table1[Amount inc GST],L517)</f>
        <v>0</v>
      </c>
      <c r="M518" s="154">
        <f>IF(J518="p2",M517+Table1[Amount inc GST],M517)</f>
        <v>0</v>
      </c>
      <c r="N518" s="152">
        <f>IF(J518="s",N517+Table1[[#This Row],[Amount inc GST]],N517)</f>
        <v>0</v>
      </c>
      <c r="O518" s="129"/>
      <c r="P518" s="128" t="e">
        <f>Table1[[#This Row],[Amount ex GST]]</f>
        <v>#N/A</v>
      </c>
      <c r="Q518" s="129"/>
      <c r="R518" s="128" t="e">
        <f>Table1[[#This Row],[Amount ex GST]]-Table1[[#This Row],[Amount1]]</f>
        <v>#N/A</v>
      </c>
    </row>
    <row r="519" spans="1:18" x14ac:dyDescent="0.2">
      <c r="A519" s="99"/>
      <c r="B519" s="113"/>
      <c r="C519" s="103"/>
      <c r="D519" s="104"/>
      <c r="E519" s="101" t="e">
        <f>LOOKUP(D519,Accounts!A:A,Accounts!B:B)</f>
        <v>#N/A</v>
      </c>
      <c r="F519" s="101" t="e">
        <f>LOOKUP(Table1[[#This Row],[Account '#]],Accounts!A:A,Accounts!D:D)</f>
        <v>#N/A</v>
      </c>
      <c r="G519" s="145"/>
      <c r="H519" s="144" t="e">
        <f>IF(Table1[[#This Row],[GST?]],Table1[[#This Row],[Amount inc GST]]-(Table1[[#This Row],[Amount inc GST]]/1.15),0)</f>
        <v>#N/A</v>
      </c>
      <c r="I519" s="145" t="e">
        <f>Table1[[#This Row],[Amount inc GST]]-Table1[[#This Row],[GST]]</f>
        <v>#N/A</v>
      </c>
      <c r="J519" s="97"/>
      <c r="K519" s="154">
        <f>IF(J519="c",K518+Table1[[#This Row],[Amount inc GST]],K518)</f>
        <v>0</v>
      </c>
      <c r="L519" s="154">
        <f>IF(J519="p1",L518+Table1[Amount inc GST],L518)</f>
        <v>0</v>
      </c>
      <c r="M519" s="154">
        <f>IF(J519="p2",M518+Table1[Amount inc GST],M518)</f>
        <v>0</v>
      </c>
      <c r="N519" s="152">
        <f>IF(J519="s",N518+Table1[[#This Row],[Amount inc GST]],N518)</f>
        <v>0</v>
      </c>
      <c r="O519" s="129"/>
      <c r="P519" s="128" t="e">
        <f>Table1[[#This Row],[Amount ex GST]]</f>
        <v>#N/A</v>
      </c>
      <c r="Q519" s="129"/>
      <c r="R519" s="128" t="e">
        <f>Table1[[#This Row],[Amount ex GST]]-Table1[[#This Row],[Amount1]]</f>
        <v>#N/A</v>
      </c>
    </row>
    <row r="520" spans="1:18" x14ac:dyDescent="0.2">
      <c r="A520" s="99"/>
      <c r="B520" s="113"/>
      <c r="C520" s="103"/>
      <c r="D520" s="104"/>
      <c r="E520" s="101" t="e">
        <f>LOOKUP(D520,Accounts!A:A,Accounts!B:B)</f>
        <v>#N/A</v>
      </c>
      <c r="F520" s="101" t="e">
        <f>LOOKUP(Table1[[#This Row],[Account '#]],Accounts!A:A,Accounts!D:D)</f>
        <v>#N/A</v>
      </c>
      <c r="G520" s="145"/>
      <c r="H520" s="144" t="e">
        <f>IF(Table1[[#This Row],[GST?]],Table1[[#This Row],[Amount inc GST]]-(Table1[[#This Row],[Amount inc GST]]/1.15),0)</f>
        <v>#N/A</v>
      </c>
      <c r="I520" s="145" t="e">
        <f>Table1[[#This Row],[Amount inc GST]]-Table1[[#This Row],[GST]]</f>
        <v>#N/A</v>
      </c>
      <c r="J520" s="97"/>
      <c r="K520" s="154">
        <f>IF(J520="c",K519+Table1[[#This Row],[Amount inc GST]],K519)</f>
        <v>0</v>
      </c>
      <c r="L520" s="154">
        <f>IF(J520="p1",L519+Table1[Amount inc GST],L519)</f>
        <v>0</v>
      </c>
      <c r="M520" s="154">
        <f>IF(J520="p2",M519+Table1[Amount inc GST],M519)</f>
        <v>0</v>
      </c>
      <c r="N520" s="152">
        <f>IF(J520="s",N519+Table1[[#This Row],[Amount inc GST]],N519)</f>
        <v>0</v>
      </c>
      <c r="O520" s="129"/>
      <c r="P520" s="128" t="e">
        <f>Table1[[#This Row],[Amount ex GST]]</f>
        <v>#N/A</v>
      </c>
      <c r="Q520" s="129"/>
      <c r="R520" s="128" t="e">
        <f>Table1[[#This Row],[Amount ex GST]]-Table1[[#This Row],[Amount1]]</f>
        <v>#N/A</v>
      </c>
    </row>
    <row r="521" spans="1:18" x14ac:dyDescent="0.2">
      <c r="A521" s="99"/>
      <c r="B521" s="113"/>
      <c r="C521" s="103"/>
      <c r="D521" s="104"/>
      <c r="E521" s="101" t="e">
        <f>LOOKUP(D521,Accounts!A:A,Accounts!B:B)</f>
        <v>#N/A</v>
      </c>
      <c r="F521" s="101" t="e">
        <f>LOOKUP(Table1[[#This Row],[Account '#]],Accounts!A:A,Accounts!D:D)</f>
        <v>#N/A</v>
      </c>
      <c r="G521" s="145"/>
      <c r="H521" s="144" t="e">
        <f>IF(Table1[[#This Row],[GST?]],Table1[[#This Row],[Amount inc GST]]-(Table1[[#This Row],[Amount inc GST]]/1.15),0)</f>
        <v>#N/A</v>
      </c>
      <c r="I521" s="145" t="e">
        <f>Table1[[#This Row],[Amount inc GST]]-Table1[[#This Row],[GST]]</f>
        <v>#N/A</v>
      </c>
      <c r="J521" s="97"/>
      <c r="K521" s="154">
        <f>IF(J521="c",K520+Table1[[#This Row],[Amount inc GST]],K520)</f>
        <v>0</v>
      </c>
      <c r="L521" s="154">
        <f>IF(J521="p1",L520+Table1[Amount inc GST],L520)</f>
        <v>0</v>
      </c>
      <c r="M521" s="154">
        <f>IF(J521="p2",M520+Table1[Amount inc GST],M520)</f>
        <v>0</v>
      </c>
      <c r="N521" s="152">
        <f>IF(J521="s",N520+Table1[[#This Row],[Amount inc GST]],N520)</f>
        <v>0</v>
      </c>
      <c r="O521" s="129"/>
      <c r="P521" s="128" t="e">
        <f>Table1[[#This Row],[Amount ex GST]]</f>
        <v>#N/A</v>
      </c>
      <c r="Q521" s="129"/>
      <c r="R521" s="128" t="e">
        <f>Table1[[#This Row],[Amount ex GST]]-Table1[[#This Row],[Amount1]]</f>
        <v>#N/A</v>
      </c>
    </row>
    <row r="522" spans="1:18" x14ac:dyDescent="0.2">
      <c r="A522" s="99"/>
      <c r="B522" s="113"/>
      <c r="C522" s="103"/>
      <c r="D522" s="104"/>
      <c r="E522" s="101" t="e">
        <f>LOOKUP(D522,Accounts!A:A,Accounts!B:B)</f>
        <v>#N/A</v>
      </c>
      <c r="F522" s="101" t="e">
        <f>LOOKUP(Table1[[#This Row],[Account '#]],Accounts!A:A,Accounts!D:D)</f>
        <v>#N/A</v>
      </c>
      <c r="G522" s="145"/>
      <c r="H522" s="144" t="e">
        <f>IF(Table1[[#This Row],[GST?]],Table1[[#This Row],[Amount inc GST]]-(Table1[[#This Row],[Amount inc GST]]/1.15),0)</f>
        <v>#N/A</v>
      </c>
      <c r="I522" s="145" t="e">
        <f>Table1[[#This Row],[Amount inc GST]]-Table1[[#This Row],[GST]]</f>
        <v>#N/A</v>
      </c>
      <c r="J522" s="97"/>
      <c r="K522" s="154">
        <f>IF(J522="c",K521+Table1[[#This Row],[Amount inc GST]],K521)</f>
        <v>0</v>
      </c>
      <c r="L522" s="154">
        <f>IF(J522="p1",L521+Table1[Amount inc GST],L521)</f>
        <v>0</v>
      </c>
      <c r="M522" s="154">
        <f>IF(J522="p2",M521+Table1[Amount inc GST],M521)</f>
        <v>0</v>
      </c>
      <c r="N522" s="152">
        <f>IF(J522="s",N521+Table1[[#This Row],[Amount inc GST]],N521)</f>
        <v>0</v>
      </c>
      <c r="O522" s="129"/>
      <c r="P522" s="128" t="e">
        <f>Table1[[#This Row],[Amount ex GST]]</f>
        <v>#N/A</v>
      </c>
      <c r="Q522" s="129"/>
      <c r="R522" s="128" t="e">
        <f>Table1[[#This Row],[Amount ex GST]]-Table1[[#This Row],[Amount1]]</f>
        <v>#N/A</v>
      </c>
    </row>
    <row r="523" spans="1:18" x14ac:dyDescent="0.2">
      <c r="A523" s="99"/>
      <c r="B523" s="113"/>
      <c r="C523" s="103"/>
      <c r="D523" s="104"/>
      <c r="E523" s="101" t="e">
        <f>LOOKUP(D523,Accounts!A:A,Accounts!B:B)</f>
        <v>#N/A</v>
      </c>
      <c r="F523" s="101" t="e">
        <f>LOOKUP(Table1[[#This Row],[Account '#]],Accounts!A:A,Accounts!D:D)</f>
        <v>#N/A</v>
      </c>
      <c r="G523" s="145"/>
      <c r="H523" s="144" t="e">
        <f>IF(Table1[[#This Row],[GST?]],Table1[[#This Row],[Amount inc GST]]-(Table1[[#This Row],[Amount inc GST]]/1.15),0)</f>
        <v>#N/A</v>
      </c>
      <c r="I523" s="145" t="e">
        <f>Table1[[#This Row],[Amount inc GST]]-Table1[[#This Row],[GST]]</f>
        <v>#N/A</v>
      </c>
      <c r="J523" s="97"/>
      <c r="K523" s="154">
        <f>IF(J523="c",K522+Table1[[#This Row],[Amount inc GST]],K522)</f>
        <v>0</v>
      </c>
      <c r="L523" s="154">
        <f>IF(J523="p1",L522+Table1[Amount inc GST],L522)</f>
        <v>0</v>
      </c>
      <c r="M523" s="154">
        <f>IF(J523="p2",M522+Table1[Amount inc GST],M522)</f>
        <v>0</v>
      </c>
      <c r="N523" s="152">
        <f>IF(J523="s",N522+Table1[[#This Row],[Amount inc GST]],N522)</f>
        <v>0</v>
      </c>
      <c r="O523" s="129"/>
      <c r="P523" s="128" t="e">
        <f>Table1[[#This Row],[Amount ex GST]]</f>
        <v>#N/A</v>
      </c>
      <c r="Q523" s="129"/>
      <c r="R523" s="128" t="e">
        <f>Table1[[#This Row],[Amount ex GST]]-Table1[[#This Row],[Amount1]]</f>
        <v>#N/A</v>
      </c>
    </row>
    <row r="524" spans="1:18" x14ac:dyDescent="0.2">
      <c r="A524" s="99"/>
      <c r="B524" s="113"/>
      <c r="C524" s="103"/>
      <c r="D524" s="104"/>
      <c r="E524" s="101" t="e">
        <f>LOOKUP(D524,Accounts!A:A,Accounts!B:B)</f>
        <v>#N/A</v>
      </c>
      <c r="F524" s="101" t="e">
        <f>LOOKUP(Table1[[#This Row],[Account '#]],Accounts!A:A,Accounts!D:D)</f>
        <v>#N/A</v>
      </c>
      <c r="G524" s="145"/>
      <c r="H524" s="144" t="e">
        <f>IF(Table1[[#This Row],[GST?]],Table1[[#This Row],[Amount inc GST]]-(Table1[[#This Row],[Amount inc GST]]/1.15),0)</f>
        <v>#N/A</v>
      </c>
      <c r="I524" s="145" t="e">
        <f>Table1[[#This Row],[Amount inc GST]]-Table1[[#This Row],[GST]]</f>
        <v>#N/A</v>
      </c>
      <c r="J524" s="97"/>
      <c r="K524" s="154">
        <f>IF(J524="c",K523+Table1[[#This Row],[Amount inc GST]],K523)</f>
        <v>0</v>
      </c>
      <c r="L524" s="154">
        <f>IF(J524="p1",L523+Table1[Amount inc GST],L523)</f>
        <v>0</v>
      </c>
      <c r="M524" s="154">
        <f>IF(J524="p2",M523+Table1[Amount inc GST],M523)</f>
        <v>0</v>
      </c>
      <c r="N524" s="152">
        <f>IF(J524="s",N523+Table1[[#This Row],[Amount inc GST]],N523)</f>
        <v>0</v>
      </c>
      <c r="O524" s="129"/>
      <c r="P524" s="128" t="e">
        <f>Table1[[#This Row],[Amount ex GST]]</f>
        <v>#N/A</v>
      </c>
      <c r="Q524" s="129"/>
      <c r="R524" s="128" t="e">
        <f>Table1[[#This Row],[Amount ex GST]]-Table1[[#This Row],[Amount1]]</f>
        <v>#N/A</v>
      </c>
    </row>
    <row r="525" spans="1:18" x14ac:dyDescent="0.2">
      <c r="A525" s="99"/>
      <c r="B525" s="113"/>
      <c r="C525" s="103"/>
      <c r="D525" s="104"/>
      <c r="E525" s="101" t="e">
        <f>LOOKUP(D525,Accounts!A:A,Accounts!B:B)</f>
        <v>#N/A</v>
      </c>
      <c r="F525" s="101" t="e">
        <f>LOOKUP(Table1[[#This Row],[Account '#]],Accounts!A:A,Accounts!D:D)</f>
        <v>#N/A</v>
      </c>
      <c r="G525" s="145"/>
      <c r="H525" s="144" t="e">
        <f>IF(Table1[[#This Row],[GST?]],Table1[[#This Row],[Amount inc GST]]-(Table1[[#This Row],[Amount inc GST]]/1.15),0)</f>
        <v>#N/A</v>
      </c>
      <c r="I525" s="145" t="e">
        <f>Table1[[#This Row],[Amount inc GST]]-Table1[[#This Row],[GST]]</f>
        <v>#N/A</v>
      </c>
      <c r="J525" s="97"/>
      <c r="K525" s="154">
        <f>IF(J525="c",K524+Table1[[#This Row],[Amount inc GST]],K524)</f>
        <v>0</v>
      </c>
      <c r="L525" s="154">
        <f>IF(J525="p1",L524+Table1[Amount inc GST],L524)</f>
        <v>0</v>
      </c>
      <c r="M525" s="154">
        <f>IF(J525="p2",M524+Table1[Amount inc GST],M524)</f>
        <v>0</v>
      </c>
      <c r="N525" s="152">
        <f>IF(J525="s",N524+Table1[[#This Row],[Amount inc GST]],N524)</f>
        <v>0</v>
      </c>
      <c r="O525" s="129"/>
      <c r="P525" s="128" t="e">
        <f>Table1[[#This Row],[Amount ex GST]]</f>
        <v>#N/A</v>
      </c>
      <c r="Q525" s="129"/>
      <c r="R525" s="128" t="e">
        <f>Table1[[#This Row],[Amount ex GST]]-Table1[[#This Row],[Amount1]]</f>
        <v>#N/A</v>
      </c>
    </row>
    <row r="526" spans="1:18" x14ac:dyDescent="0.2">
      <c r="A526" s="99"/>
      <c r="B526" s="113"/>
      <c r="C526" s="103"/>
      <c r="D526" s="104"/>
      <c r="E526" s="101" t="e">
        <f>LOOKUP(D526,Accounts!A:A,Accounts!B:B)</f>
        <v>#N/A</v>
      </c>
      <c r="F526" s="101" t="e">
        <f>LOOKUP(Table1[[#This Row],[Account '#]],Accounts!A:A,Accounts!D:D)</f>
        <v>#N/A</v>
      </c>
      <c r="G526" s="145"/>
      <c r="H526" s="144" t="e">
        <f>IF(Table1[[#This Row],[GST?]],Table1[[#This Row],[Amount inc GST]]-(Table1[[#This Row],[Amount inc GST]]/1.15),0)</f>
        <v>#N/A</v>
      </c>
      <c r="I526" s="145" t="e">
        <f>Table1[[#This Row],[Amount inc GST]]-Table1[[#This Row],[GST]]</f>
        <v>#N/A</v>
      </c>
      <c r="J526" s="97"/>
      <c r="K526" s="154">
        <f>IF(J526="c",K525+Table1[[#This Row],[Amount inc GST]],K525)</f>
        <v>0</v>
      </c>
      <c r="L526" s="154">
        <f>IF(J526="p1",L525+Table1[Amount inc GST],L525)</f>
        <v>0</v>
      </c>
      <c r="M526" s="154">
        <f>IF(J526="p2",M525+Table1[Amount inc GST],M525)</f>
        <v>0</v>
      </c>
      <c r="N526" s="152">
        <f>IF(J526="s",N525+Table1[[#This Row],[Amount inc GST]],N525)</f>
        <v>0</v>
      </c>
      <c r="O526" s="129"/>
      <c r="P526" s="128" t="e">
        <f>Table1[[#This Row],[Amount ex GST]]</f>
        <v>#N/A</v>
      </c>
      <c r="Q526" s="129"/>
      <c r="R526" s="128" t="e">
        <f>Table1[[#This Row],[Amount ex GST]]-Table1[[#This Row],[Amount1]]</f>
        <v>#N/A</v>
      </c>
    </row>
    <row r="527" spans="1:18" x14ac:dyDescent="0.2">
      <c r="A527" s="99"/>
      <c r="B527" s="113"/>
      <c r="C527" s="103"/>
      <c r="D527" s="104"/>
      <c r="E527" s="101" t="e">
        <f>LOOKUP(D527,Accounts!A:A,Accounts!B:B)</f>
        <v>#N/A</v>
      </c>
      <c r="F527" s="101" t="e">
        <f>LOOKUP(Table1[[#This Row],[Account '#]],Accounts!A:A,Accounts!D:D)</f>
        <v>#N/A</v>
      </c>
      <c r="G527" s="145"/>
      <c r="H527" s="144" t="e">
        <f>IF(Table1[[#This Row],[GST?]],Table1[[#This Row],[Amount inc GST]]-(Table1[[#This Row],[Amount inc GST]]/1.15),0)</f>
        <v>#N/A</v>
      </c>
      <c r="I527" s="145" t="e">
        <f>Table1[[#This Row],[Amount inc GST]]-Table1[[#This Row],[GST]]</f>
        <v>#N/A</v>
      </c>
      <c r="J527" s="97"/>
      <c r="K527" s="154">
        <f>IF(J527="c",K526+Table1[[#This Row],[Amount inc GST]],K526)</f>
        <v>0</v>
      </c>
      <c r="L527" s="154">
        <f>IF(J527="p1",L526+Table1[Amount inc GST],L526)</f>
        <v>0</v>
      </c>
      <c r="M527" s="154">
        <f>IF(J527="p2",M526+Table1[Amount inc GST],M526)</f>
        <v>0</v>
      </c>
      <c r="N527" s="152">
        <f>IF(J527="s",N526+Table1[[#This Row],[Amount inc GST]],N526)</f>
        <v>0</v>
      </c>
      <c r="O527" s="129"/>
      <c r="P527" s="128" t="e">
        <f>Table1[[#This Row],[Amount ex GST]]</f>
        <v>#N/A</v>
      </c>
      <c r="Q527" s="129"/>
      <c r="R527" s="128" t="e">
        <f>Table1[[#This Row],[Amount ex GST]]-Table1[[#This Row],[Amount1]]</f>
        <v>#N/A</v>
      </c>
    </row>
    <row r="528" spans="1:18" x14ac:dyDescent="0.2">
      <c r="A528" s="99"/>
      <c r="B528" s="113"/>
      <c r="C528" s="103"/>
      <c r="D528" s="104"/>
      <c r="E528" s="101" t="e">
        <f>LOOKUP(D528,Accounts!A:A,Accounts!B:B)</f>
        <v>#N/A</v>
      </c>
      <c r="F528" s="101" t="e">
        <f>LOOKUP(Table1[[#This Row],[Account '#]],Accounts!A:A,Accounts!D:D)</f>
        <v>#N/A</v>
      </c>
      <c r="G528" s="145"/>
      <c r="H528" s="144" t="e">
        <f>IF(Table1[[#This Row],[GST?]],Table1[[#This Row],[Amount inc GST]]-(Table1[[#This Row],[Amount inc GST]]/1.15),0)</f>
        <v>#N/A</v>
      </c>
      <c r="I528" s="145" t="e">
        <f>Table1[[#This Row],[Amount inc GST]]-Table1[[#This Row],[GST]]</f>
        <v>#N/A</v>
      </c>
      <c r="J528" s="97"/>
      <c r="K528" s="154">
        <f>IF(J528="c",K527+Table1[[#This Row],[Amount inc GST]],K527)</f>
        <v>0</v>
      </c>
      <c r="L528" s="154">
        <f>IF(J528="p1",L527+Table1[Amount inc GST],L527)</f>
        <v>0</v>
      </c>
      <c r="M528" s="154">
        <f>IF(J528="p2",M527+Table1[Amount inc GST],M527)</f>
        <v>0</v>
      </c>
      <c r="N528" s="152">
        <f>IF(J528="s",N527+Table1[[#This Row],[Amount inc GST]],N527)</f>
        <v>0</v>
      </c>
      <c r="O528" s="129"/>
      <c r="P528" s="128" t="e">
        <f>Table1[[#This Row],[Amount ex GST]]</f>
        <v>#N/A</v>
      </c>
      <c r="Q528" s="129"/>
      <c r="R528" s="128" t="e">
        <f>Table1[[#This Row],[Amount ex GST]]-Table1[[#This Row],[Amount1]]</f>
        <v>#N/A</v>
      </c>
    </row>
    <row r="529" spans="1:18" x14ac:dyDescent="0.2">
      <c r="A529" s="99"/>
      <c r="B529" s="113"/>
      <c r="C529" s="103"/>
      <c r="D529" s="104"/>
      <c r="E529" s="101" t="e">
        <f>LOOKUP(D529,Accounts!A:A,Accounts!B:B)</f>
        <v>#N/A</v>
      </c>
      <c r="F529" s="101" t="e">
        <f>LOOKUP(Table1[[#This Row],[Account '#]],Accounts!A:A,Accounts!D:D)</f>
        <v>#N/A</v>
      </c>
      <c r="G529" s="145"/>
      <c r="H529" s="144" t="e">
        <f>IF(Table1[[#This Row],[GST?]],Table1[[#This Row],[Amount inc GST]]-(Table1[[#This Row],[Amount inc GST]]/1.15),0)</f>
        <v>#N/A</v>
      </c>
      <c r="I529" s="145" t="e">
        <f>Table1[[#This Row],[Amount inc GST]]-Table1[[#This Row],[GST]]</f>
        <v>#N/A</v>
      </c>
      <c r="J529" s="97"/>
      <c r="K529" s="154">
        <f>IF(J529="c",K528+Table1[[#This Row],[Amount inc GST]],K528)</f>
        <v>0</v>
      </c>
      <c r="L529" s="154">
        <f>IF(J529="p1",L528+Table1[Amount inc GST],L528)</f>
        <v>0</v>
      </c>
      <c r="M529" s="154">
        <f>IF(J529="p2",M528+Table1[Amount inc GST],M528)</f>
        <v>0</v>
      </c>
      <c r="N529" s="152">
        <f>IF(J529="s",N528+Table1[[#This Row],[Amount inc GST]],N528)</f>
        <v>0</v>
      </c>
      <c r="O529" s="129"/>
      <c r="P529" s="128" t="e">
        <f>Table1[[#This Row],[Amount ex GST]]</f>
        <v>#N/A</v>
      </c>
      <c r="Q529" s="129"/>
      <c r="R529" s="128" t="e">
        <f>Table1[[#This Row],[Amount ex GST]]-Table1[[#This Row],[Amount1]]</f>
        <v>#N/A</v>
      </c>
    </row>
    <row r="530" spans="1:18" x14ac:dyDescent="0.2">
      <c r="A530" s="99"/>
      <c r="B530" s="113"/>
      <c r="C530" s="103"/>
      <c r="D530" s="104"/>
      <c r="E530" s="101" t="e">
        <f>LOOKUP(D530,Accounts!A:A,Accounts!B:B)</f>
        <v>#N/A</v>
      </c>
      <c r="F530" s="101" t="e">
        <f>LOOKUP(Table1[[#This Row],[Account '#]],Accounts!A:A,Accounts!D:D)</f>
        <v>#N/A</v>
      </c>
      <c r="G530" s="145"/>
      <c r="H530" s="144" t="e">
        <f>IF(Table1[[#This Row],[GST?]],Table1[[#This Row],[Amount inc GST]]-(Table1[[#This Row],[Amount inc GST]]/1.15),0)</f>
        <v>#N/A</v>
      </c>
      <c r="I530" s="145" t="e">
        <f>Table1[[#This Row],[Amount inc GST]]-Table1[[#This Row],[GST]]</f>
        <v>#N/A</v>
      </c>
      <c r="J530" s="97"/>
      <c r="K530" s="154">
        <f>IF(J530="c",K529+Table1[[#This Row],[Amount inc GST]],K529)</f>
        <v>0</v>
      </c>
      <c r="L530" s="154">
        <f>IF(J530="p1",L529+Table1[Amount inc GST],L529)</f>
        <v>0</v>
      </c>
      <c r="M530" s="154">
        <f>IF(J530="p2",M529+Table1[Amount inc GST],M529)</f>
        <v>0</v>
      </c>
      <c r="N530" s="152">
        <f>IF(J530="s",N529+Table1[[#This Row],[Amount inc GST]],N529)</f>
        <v>0</v>
      </c>
      <c r="O530" s="129"/>
      <c r="P530" s="128" t="e">
        <f>Table1[[#This Row],[Amount ex GST]]</f>
        <v>#N/A</v>
      </c>
      <c r="Q530" s="129"/>
      <c r="R530" s="128" t="e">
        <f>Table1[[#This Row],[Amount ex GST]]-Table1[[#This Row],[Amount1]]</f>
        <v>#N/A</v>
      </c>
    </row>
    <row r="531" spans="1:18" x14ac:dyDescent="0.2">
      <c r="A531" s="99"/>
      <c r="B531" s="113"/>
      <c r="C531" s="103"/>
      <c r="D531" s="104"/>
      <c r="E531" s="101" t="e">
        <f>LOOKUP(D531,Accounts!A:A,Accounts!B:B)</f>
        <v>#N/A</v>
      </c>
      <c r="F531" s="101" t="e">
        <f>LOOKUP(Table1[[#This Row],[Account '#]],Accounts!A:A,Accounts!D:D)</f>
        <v>#N/A</v>
      </c>
      <c r="G531" s="145"/>
      <c r="H531" s="144" t="e">
        <f>IF(Table1[[#This Row],[GST?]],Table1[[#This Row],[Amount inc GST]]-(Table1[[#This Row],[Amount inc GST]]/1.15),0)</f>
        <v>#N/A</v>
      </c>
      <c r="I531" s="145" t="e">
        <f>Table1[[#This Row],[Amount inc GST]]-Table1[[#This Row],[GST]]</f>
        <v>#N/A</v>
      </c>
      <c r="J531" s="97"/>
      <c r="K531" s="154">
        <f>IF(J531="c",K530+Table1[[#This Row],[Amount inc GST]],K530)</f>
        <v>0</v>
      </c>
      <c r="L531" s="154">
        <f>IF(J531="p1",L530+Table1[Amount inc GST],L530)</f>
        <v>0</v>
      </c>
      <c r="M531" s="154">
        <f>IF(J531="p2",M530+Table1[Amount inc GST],M530)</f>
        <v>0</v>
      </c>
      <c r="N531" s="152">
        <f>IF(J531="s",N530+Table1[[#This Row],[Amount inc GST]],N530)</f>
        <v>0</v>
      </c>
      <c r="O531" s="129"/>
      <c r="P531" s="128" t="e">
        <f>Table1[[#This Row],[Amount ex GST]]</f>
        <v>#N/A</v>
      </c>
      <c r="Q531" s="129"/>
      <c r="R531" s="128" t="e">
        <f>Table1[[#This Row],[Amount ex GST]]-Table1[[#This Row],[Amount1]]</f>
        <v>#N/A</v>
      </c>
    </row>
    <row r="532" spans="1:18" x14ac:dyDescent="0.2">
      <c r="A532" s="99"/>
      <c r="B532" s="113"/>
      <c r="C532" s="103"/>
      <c r="D532" s="104"/>
      <c r="E532" s="101" t="e">
        <f>LOOKUP(D532,Accounts!A:A,Accounts!B:B)</f>
        <v>#N/A</v>
      </c>
      <c r="F532" s="101" t="e">
        <f>LOOKUP(Table1[[#This Row],[Account '#]],Accounts!A:A,Accounts!D:D)</f>
        <v>#N/A</v>
      </c>
      <c r="G532" s="145"/>
      <c r="H532" s="144" t="e">
        <f>IF(Table1[[#This Row],[GST?]],Table1[[#This Row],[Amount inc GST]]-(Table1[[#This Row],[Amount inc GST]]/1.15),0)</f>
        <v>#N/A</v>
      </c>
      <c r="I532" s="145" t="e">
        <f>Table1[[#This Row],[Amount inc GST]]-Table1[[#This Row],[GST]]</f>
        <v>#N/A</v>
      </c>
      <c r="J532" s="97"/>
      <c r="K532" s="154">
        <f>IF(J532="c",K531+Table1[[#This Row],[Amount inc GST]],K531)</f>
        <v>0</v>
      </c>
      <c r="L532" s="154">
        <f>IF(J532="p1",L531+Table1[Amount inc GST],L531)</f>
        <v>0</v>
      </c>
      <c r="M532" s="154">
        <f>IF(J532="p2",M531+Table1[Amount inc GST],M531)</f>
        <v>0</v>
      </c>
      <c r="N532" s="152">
        <f>IF(J532="s",N531+Table1[[#This Row],[Amount inc GST]],N531)</f>
        <v>0</v>
      </c>
      <c r="O532" s="129"/>
      <c r="P532" s="128" t="e">
        <f>Table1[[#This Row],[Amount ex GST]]</f>
        <v>#N/A</v>
      </c>
      <c r="Q532" s="129"/>
      <c r="R532" s="128" t="e">
        <f>Table1[[#This Row],[Amount ex GST]]-Table1[[#This Row],[Amount1]]</f>
        <v>#N/A</v>
      </c>
    </row>
    <row r="533" spans="1:18" x14ac:dyDescent="0.2">
      <c r="A533" s="99"/>
      <c r="B533" s="113"/>
      <c r="C533" s="103"/>
      <c r="D533" s="104"/>
      <c r="E533" s="101" t="e">
        <f>LOOKUP(D533,Accounts!A:A,Accounts!B:B)</f>
        <v>#N/A</v>
      </c>
      <c r="F533" s="101" t="e">
        <f>LOOKUP(Table1[[#This Row],[Account '#]],Accounts!A:A,Accounts!D:D)</f>
        <v>#N/A</v>
      </c>
      <c r="G533" s="145"/>
      <c r="H533" s="144" t="e">
        <f>IF(Table1[[#This Row],[GST?]],Table1[[#This Row],[Amount inc GST]]-(Table1[[#This Row],[Amount inc GST]]/1.15),0)</f>
        <v>#N/A</v>
      </c>
      <c r="I533" s="145" t="e">
        <f>Table1[[#This Row],[Amount inc GST]]-Table1[[#This Row],[GST]]</f>
        <v>#N/A</v>
      </c>
      <c r="J533" s="97"/>
      <c r="K533" s="154">
        <f>IF(J533="c",K532+Table1[[#This Row],[Amount inc GST]],K532)</f>
        <v>0</v>
      </c>
      <c r="L533" s="154">
        <f>IF(J533="p1",L532+Table1[Amount inc GST],L532)</f>
        <v>0</v>
      </c>
      <c r="M533" s="154">
        <f>IF(J533="p2",M532+Table1[Amount inc GST],M532)</f>
        <v>0</v>
      </c>
      <c r="N533" s="152">
        <f>IF(J533="s",N532+Table1[[#This Row],[Amount inc GST]],N532)</f>
        <v>0</v>
      </c>
      <c r="O533" s="129"/>
      <c r="P533" s="128" t="e">
        <f>Table1[[#This Row],[Amount ex GST]]</f>
        <v>#N/A</v>
      </c>
      <c r="Q533" s="129"/>
      <c r="R533" s="128" t="e">
        <f>Table1[[#This Row],[Amount ex GST]]-Table1[[#This Row],[Amount1]]</f>
        <v>#N/A</v>
      </c>
    </row>
    <row r="534" spans="1:18" x14ac:dyDescent="0.2">
      <c r="A534" s="99"/>
      <c r="B534" s="113"/>
      <c r="C534" s="103"/>
      <c r="D534" s="104"/>
      <c r="E534" s="101" t="e">
        <f>LOOKUP(D534,Accounts!A:A,Accounts!B:B)</f>
        <v>#N/A</v>
      </c>
      <c r="F534" s="101" t="e">
        <f>LOOKUP(Table1[[#This Row],[Account '#]],Accounts!A:A,Accounts!D:D)</f>
        <v>#N/A</v>
      </c>
      <c r="G534" s="145"/>
      <c r="H534" s="144" t="e">
        <f>IF(Table1[[#This Row],[GST?]],Table1[[#This Row],[Amount inc GST]]-(Table1[[#This Row],[Amount inc GST]]/1.15),0)</f>
        <v>#N/A</v>
      </c>
      <c r="I534" s="145" t="e">
        <f>Table1[[#This Row],[Amount inc GST]]-Table1[[#This Row],[GST]]</f>
        <v>#N/A</v>
      </c>
      <c r="J534" s="97"/>
      <c r="K534" s="154">
        <f>IF(J534="c",K533+Table1[[#This Row],[Amount inc GST]],K533)</f>
        <v>0</v>
      </c>
      <c r="L534" s="154">
        <f>IF(J534="p1",L533+Table1[Amount inc GST],L533)</f>
        <v>0</v>
      </c>
      <c r="M534" s="154">
        <f>IF(J534="p2",M533+Table1[Amount inc GST],M533)</f>
        <v>0</v>
      </c>
      <c r="N534" s="152">
        <f>IF(J534="s",N533+Table1[[#This Row],[Amount inc GST]],N533)</f>
        <v>0</v>
      </c>
      <c r="O534" s="129"/>
      <c r="P534" s="128" t="e">
        <f>Table1[[#This Row],[Amount ex GST]]</f>
        <v>#N/A</v>
      </c>
      <c r="Q534" s="129"/>
      <c r="R534" s="128" t="e">
        <f>Table1[[#This Row],[Amount ex GST]]-Table1[[#This Row],[Amount1]]</f>
        <v>#N/A</v>
      </c>
    </row>
    <row r="535" spans="1:18" x14ac:dyDescent="0.2">
      <c r="A535" s="99"/>
      <c r="B535" s="113"/>
      <c r="C535" s="103"/>
      <c r="D535" s="104"/>
      <c r="E535" s="101" t="e">
        <f>LOOKUP(D535,Accounts!A:A,Accounts!B:B)</f>
        <v>#N/A</v>
      </c>
      <c r="F535" s="101" t="e">
        <f>LOOKUP(Table1[[#This Row],[Account '#]],Accounts!A:A,Accounts!D:D)</f>
        <v>#N/A</v>
      </c>
      <c r="G535" s="145"/>
      <c r="H535" s="144" t="e">
        <f>IF(Table1[[#This Row],[GST?]],Table1[[#This Row],[Amount inc GST]]-(Table1[[#This Row],[Amount inc GST]]/1.15),0)</f>
        <v>#N/A</v>
      </c>
      <c r="I535" s="145" t="e">
        <f>Table1[[#This Row],[Amount inc GST]]-Table1[[#This Row],[GST]]</f>
        <v>#N/A</v>
      </c>
      <c r="J535" s="97"/>
      <c r="K535" s="154">
        <f>IF(J535="c",K534+Table1[[#This Row],[Amount inc GST]],K534)</f>
        <v>0</v>
      </c>
      <c r="L535" s="154">
        <f>IF(J535="p1",L534+Table1[Amount inc GST],L534)</f>
        <v>0</v>
      </c>
      <c r="M535" s="154">
        <f>IF(J535="p2",M534+Table1[Amount inc GST],M534)</f>
        <v>0</v>
      </c>
      <c r="N535" s="152">
        <f>IF(J535="s",N534+Table1[[#This Row],[Amount inc GST]],N534)</f>
        <v>0</v>
      </c>
      <c r="O535" s="129"/>
      <c r="P535" s="128" t="e">
        <f>Table1[[#This Row],[Amount ex GST]]</f>
        <v>#N/A</v>
      </c>
      <c r="Q535" s="129"/>
      <c r="R535" s="128" t="e">
        <f>Table1[[#This Row],[Amount ex GST]]-Table1[[#This Row],[Amount1]]</f>
        <v>#N/A</v>
      </c>
    </row>
    <row r="536" spans="1:18" x14ac:dyDescent="0.2">
      <c r="A536" s="99"/>
      <c r="B536" s="113"/>
      <c r="C536" s="103"/>
      <c r="D536" s="104"/>
      <c r="E536" s="101" t="e">
        <f>LOOKUP(D536,Accounts!A:A,Accounts!B:B)</f>
        <v>#N/A</v>
      </c>
      <c r="F536" s="101" t="e">
        <f>LOOKUP(Table1[[#This Row],[Account '#]],Accounts!A:A,Accounts!D:D)</f>
        <v>#N/A</v>
      </c>
      <c r="G536" s="145"/>
      <c r="H536" s="144" t="e">
        <f>IF(Table1[[#This Row],[GST?]],Table1[[#This Row],[Amount inc GST]]-(Table1[[#This Row],[Amount inc GST]]/1.15),0)</f>
        <v>#N/A</v>
      </c>
      <c r="I536" s="145" t="e">
        <f>Table1[[#This Row],[Amount inc GST]]-Table1[[#This Row],[GST]]</f>
        <v>#N/A</v>
      </c>
      <c r="J536" s="97"/>
      <c r="K536" s="154">
        <f>IF(J536="c",K535+Table1[[#This Row],[Amount inc GST]],K535)</f>
        <v>0</v>
      </c>
      <c r="L536" s="154">
        <f>IF(J536="p1",L535+Table1[Amount inc GST],L535)</f>
        <v>0</v>
      </c>
      <c r="M536" s="154">
        <f>IF(J536="p2",M535+Table1[Amount inc GST],M535)</f>
        <v>0</v>
      </c>
      <c r="N536" s="152">
        <f>IF(J536="s",N535+Table1[[#This Row],[Amount inc GST]],N535)</f>
        <v>0</v>
      </c>
      <c r="O536" s="129"/>
      <c r="P536" s="128" t="e">
        <f>Table1[[#This Row],[Amount ex GST]]</f>
        <v>#N/A</v>
      </c>
      <c r="Q536" s="129"/>
      <c r="R536" s="128" t="e">
        <f>Table1[[#This Row],[Amount ex GST]]-Table1[[#This Row],[Amount1]]</f>
        <v>#N/A</v>
      </c>
    </row>
    <row r="537" spans="1:18" x14ac:dyDescent="0.2">
      <c r="A537" s="99"/>
      <c r="B537" s="113"/>
      <c r="C537" s="103"/>
      <c r="D537" s="104"/>
      <c r="E537" s="101" t="e">
        <f>LOOKUP(D537,Accounts!A:A,Accounts!B:B)</f>
        <v>#N/A</v>
      </c>
      <c r="F537" s="101" t="e">
        <f>LOOKUP(Table1[[#This Row],[Account '#]],Accounts!A:A,Accounts!D:D)</f>
        <v>#N/A</v>
      </c>
      <c r="G537" s="145"/>
      <c r="H537" s="144" t="e">
        <f>IF(Table1[[#This Row],[GST?]],Table1[[#This Row],[Amount inc GST]]-(Table1[[#This Row],[Amount inc GST]]/1.15),0)</f>
        <v>#N/A</v>
      </c>
      <c r="I537" s="145" t="e">
        <f>Table1[[#This Row],[Amount inc GST]]-Table1[[#This Row],[GST]]</f>
        <v>#N/A</v>
      </c>
      <c r="J537" s="97"/>
      <c r="K537" s="154">
        <f>IF(J537="c",K536+Table1[[#This Row],[Amount inc GST]],K536)</f>
        <v>0</v>
      </c>
      <c r="L537" s="154">
        <f>IF(J537="p1",L536+Table1[Amount inc GST],L536)</f>
        <v>0</v>
      </c>
      <c r="M537" s="154">
        <f>IF(J537="p2",M536+Table1[Amount inc GST],M536)</f>
        <v>0</v>
      </c>
      <c r="N537" s="152">
        <f>IF(J537="s",N536+Table1[[#This Row],[Amount inc GST]],N536)</f>
        <v>0</v>
      </c>
      <c r="O537" s="129"/>
      <c r="P537" s="128" t="e">
        <f>Table1[[#This Row],[Amount ex GST]]</f>
        <v>#N/A</v>
      </c>
      <c r="Q537" s="129"/>
      <c r="R537" s="128" t="e">
        <f>Table1[[#This Row],[Amount ex GST]]-Table1[[#This Row],[Amount1]]</f>
        <v>#N/A</v>
      </c>
    </row>
    <row r="538" spans="1:18" x14ac:dyDescent="0.2">
      <c r="A538" s="99"/>
      <c r="B538" s="113"/>
      <c r="C538" s="103"/>
      <c r="D538" s="104"/>
      <c r="E538" s="101" t="e">
        <f>LOOKUP(D538,Accounts!A:A,Accounts!B:B)</f>
        <v>#N/A</v>
      </c>
      <c r="F538" s="101" t="e">
        <f>LOOKUP(Table1[[#This Row],[Account '#]],Accounts!A:A,Accounts!D:D)</f>
        <v>#N/A</v>
      </c>
      <c r="G538" s="145"/>
      <c r="H538" s="144" t="e">
        <f>IF(Table1[[#This Row],[GST?]],Table1[[#This Row],[Amount inc GST]]-(Table1[[#This Row],[Amount inc GST]]/1.15),0)</f>
        <v>#N/A</v>
      </c>
      <c r="I538" s="145" t="e">
        <f>Table1[[#This Row],[Amount inc GST]]-Table1[[#This Row],[GST]]</f>
        <v>#N/A</v>
      </c>
      <c r="J538" s="97"/>
      <c r="K538" s="154">
        <f>IF(J538="c",K537+Table1[[#This Row],[Amount inc GST]],K537)</f>
        <v>0</v>
      </c>
      <c r="L538" s="154">
        <f>IF(J538="p1",L537+Table1[Amount inc GST],L537)</f>
        <v>0</v>
      </c>
      <c r="M538" s="154">
        <f>IF(J538="p2",M537+Table1[Amount inc GST],M537)</f>
        <v>0</v>
      </c>
      <c r="N538" s="152">
        <f>IF(J538="s",N537+Table1[[#This Row],[Amount inc GST]],N537)</f>
        <v>0</v>
      </c>
      <c r="O538" s="129"/>
      <c r="P538" s="128" t="e">
        <f>Table1[[#This Row],[Amount ex GST]]</f>
        <v>#N/A</v>
      </c>
      <c r="Q538" s="129"/>
      <c r="R538" s="128" t="e">
        <f>Table1[[#This Row],[Amount ex GST]]-Table1[[#This Row],[Amount1]]</f>
        <v>#N/A</v>
      </c>
    </row>
    <row r="539" spans="1:18" x14ac:dyDescent="0.2">
      <c r="A539" s="99"/>
      <c r="B539" s="113"/>
      <c r="C539" s="103"/>
      <c r="D539" s="104"/>
      <c r="E539" s="101" t="e">
        <f>LOOKUP(D539,Accounts!A:A,Accounts!B:B)</f>
        <v>#N/A</v>
      </c>
      <c r="F539" s="101" t="e">
        <f>LOOKUP(Table1[[#This Row],[Account '#]],Accounts!A:A,Accounts!D:D)</f>
        <v>#N/A</v>
      </c>
      <c r="G539" s="145"/>
      <c r="H539" s="144" t="e">
        <f>IF(Table1[[#This Row],[GST?]],Table1[[#This Row],[Amount inc GST]]-(Table1[[#This Row],[Amount inc GST]]/1.15),0)</f>
        <v>#N/A</v>
      </c>
      <c r="I539" s="145" t="e">
        <f>Table1[[#This Row],[Amount inc GST]]-Table1[[#This Row],[GST]]</f>
        <v>#N/A</v>
      </c>
      <c r="J539" s="97"/>
      <c r="K539" s="154">
        <f>IF(J539="c",K538+Table1[[#This Row],[Amount inc GST]],K538)</f>
        <v>0</v>
      </c>
      <c r="L539" s="154">
        <f>IF(J539="p1",L538+Table1[Amount inc GST],L538)</f>
        <v>0</v>
      </c>
      <c r="M539" s="154">
        <f>IF(J539="p2",M538+Table1[Amount inc GST],M538)</f>
        <v>0</v>
      </c>
      <c r="N539" s="152">
        <f>IF(J539="s",N538+Table1[[#This Row],[Amount inc GST]],N538)</f>
        <v>0</v>
      </c>
      <c r="O539" s="129"/>
      <c r="P539" s="128" t="e">
        <f>Table1[[#This Row],[Amount ex GST]]</f>
        <v>#N/A</v>
      </c>
      <c r="Q539" s="129"/>
      <c r="R539" s="128" t="e">
        <f>Table1[[#This Row],[Amount ex GST]]-Table1[[#This Row],[Amount1]]</f>
        <v>#N/A</v>
      </c>
    </row>
    <row r="540" spans="1:18" x14ac:dyDescent="0.2">
      <c r="A540" s="99"/>
      <c r="B540" s="113"/>
      <c r="C540" s="103"/>
      <c r="D540" s="104"/>
      <c r="E540" s="101" t="e">
        <f>LOOKUP(D540,Accounts!A:A,Accounts!B:B)</f>
        <v>#N/A</v>
      </c>
      <c r="F540" s="101" t="e">
        <f>LOOKUP(Table1[[#This Row],[Account '#]],Accounts!A:A,Accounts!D:D)</f>
        <v>#N/A</v>
      </c>
      <c r="G540" s="145"/>
      <c r="H540" s="144" t="e">
        <f>IF(Table1[[#This Row],[GST?]],Table1[[#This Row],[Amount inc GST]]-(Table1[[#This Row],[Amount inc GST]]/1.15),0)</f>
        <v>#N/A</v>
      </c>
      <c r="I540" s="145" t="e">
        <f>Table1[[#This Row],[Amount inc GST]]-Table1[[#This Row],[GST]]</f>
        <v>#N/A</v>
      </c>
      <c r="J540" s="97"/>
      <c r="K540" s="154">
        <f>IF(J540="c",K539+Table1[[#This Row],[Amount inc GST]],K539)</f>
        <v>0</v>
      </c>
      <c r="L540" s="154">
        <f>IF(J540="p1",L539+Table1[Amount inc GST],L539)</f>
        <v>0</v>
      </c>
      <c r="M540" s="154">
        <f>IF(J540="p2",M539+Table1[Amount inc GST],M539)</f>
        <v>0</v>
      </c>
      <c r="N540" s="152">
        <f>IF(J540="s",N539+Table1[[#This Row],[Amount inc GST]],N539)</f>
        <v>0</v>
      </c>
      <c r="O540" s="129"/>
      <c r="P540" s="128" t="e">
        <f>Table1[[#This Row],[Amount ex GST]]</f>
        <v>#N/A</v>
      </c>
      <c r="Q540" s="129"/>
      <c r="R540" s="128" t="e">
        <f>Table1[[#This Row],[Amount ex GST]]-Table1[[#This Row],[Amount1]]</f>
        <v>#N/A</v>
      </c>
    </row>
    <row r="541" spans="1:18" x14ac:dyDescent="0.2">
      <c r="A541" s="99"/>
      <c r="B541" s="113"/>
      <c r="C541" s="103"/>
      <c r="D541" s="104"/>
      <c r="E541" s="101" t="e">
        <f>LOOKUP(D541,Accounts!A:A,Accounts!B:B)</f>
        <v>#N/A</v>
      </c>
      <c r="F541" s="101" t="e">
        <f>LOOKUP(Table1[[#This Row],[Account '#]],Accounts!A:A,Accounts!D:D)</f>
        <v>#N/A</v>
      </c>
      <c r="G541" s="145"/>
      <c r="H541" s="144" t="e">
        <f>IF(Table1[[#This Row],[GST?]],Table1[[#This Row],[Amount inc GST]]-(Table1[[#This Row],[Amount inc GST]]/1.15),0)</f>
        <v>#N/A</v>
      </c>
      <c r="I541" s="145" t="e">
        <f>Table1[[#This Row],[Amount inc GST]]-Table1[[#This Row],[GST]]</f>
        <v>#N/A</v>
      </c>
      <c r="J541" s="97"/>
      <c r="K541" s="154">
        <f>IF(J541="c",K540+Table1[[#This Row],[Amount inc GST]],K540)</f>
        <v>0</v>
      </c>
      <c r="L541" s="154">
        <f>IF(J541="p1",L540+Table1[Amount inc GST],L540)</f>
        <v>0</v>
      </c>
      <c r="M541" s="154">
        <f>IF(J541="p2",M540+Table1[Amount inc GST],M540)</f>
        <v>0</v>
      </c>
      <c r="N541" s="152">
        <f>IF(J541="s",N540+Table1[[#This Row],[Amount inc GST]],N540)</f>
        <v>0</v>
      </c>
      <c r="O541" s="129"/>
      <c r="P541" s="128" t="e">
        <f>Table1[[#This Row],[Amount ex GST]]</f>
        <v>#N/A</v>
      </c>
      <c r="Q541" s="129"/>
      <c r="R541" s="128" t="e">
        <f>Table1[[#This Row],[Amount ex GST]]-Table1[[#This Row],[Amount1]]</f>
        <v>#N/A</v>
      </c>
    </row>
    <row r="542" spans="1:18" x14ac:dyDescent="0.2">
      <c r="A542" s="99"/>
      <c r="B542" s="113"/>
      <c r="C542" s="103"/>
      <c r="D542" s="104"/>
      <c r="E542" s="101" t="e">
        <f>LOOKUP(D542,Accounts!A:A,Accounts!B:B)</f>
        <v>#N/A</v>
      </c>
      <c r="F542" s="101" t="e">
        <f>LOOKUP(Table1[[#This Row],[Account '#]],Accounts!A:A,Accounts!D:D)</f>
        <v>#N/A</v>
      </c>
      <c r="G542" s="145"/>
      <c r="H542" s="144" t="e">
        <f>IF(Table1[[#This Row],[GST?]],Table1[[#This Row],[Amount inc GST]]-(Table1[[#This Row],[Amount inc GST]]/1.15),0)</f>
        <v>#N/A</v>
      </c>
      <c r="I542" s="145" t="e">
        <f>Table1[[#This Row],[Amount inc GST]]-Table1[[#This Row],[GST]]</f>
        <v>#N/A</v>
      </c>
      <c r="J542" s="97"/>
      <c r="K542" s="154">
        <f>IF(J542="c",K541+Table1[[#This Row],[Amount inc GST]],K541)</f>
        <v>0</v>
      </c>
      <c r="L542" s="154">
        <f>IF(J542="p1",L541+Table1[Amount inc GST],L541)</f>
        <v>0</v>
      </c>
      <c r="M542" s="154">
        <f>IF(J542="p2",M541+Table1[Amount inc GST],M541)</f>
        <v>0</v>
      </c>
      <c r="N542" s="152">
        <f>IF(J542="s",N541+Table1[[#This Row],[Amount inc GST]],N541)</f>
        <v>0</v>
      </c>
      <c r="O542" s="129"/>
      <c r="P542" s="128" t="e">
        <f>Table1[[#This Row],[Amount ex GST]]</f>
        <v>#N/A</v>
      </c>
      <c r="Q542" s="129"/>
      <c r="R542" s="128" t="e">
        <f>Table1[[#This Row],[Amount ex GST]]-Table1[[#This Row],[Amount1]]</f>
        <v>#N/A</v>
      </c>
    </row>
    <row r="543" spans="1:18" x14ac:dyDescent="0.2">
      <c r="A543" s="99"/>
      <c r="B543" s="113"/>
      <c r="C543" s="103"/>
      <c r="D543" s="104"/>
      <c r="E543" s="101" t="e">
        <f>LOOKUP(D543,Accounts!A:A,Accounts!B:B)</f>
        <v>#N/A</v>
      </c>
      <c r="F543" s="101" t="e">
        <f>LOOKUP(Table1[[#This Row],[Account '#]],Accounts!A:A,Accounts!D:D)</f>
        <v>#N/A</v>
      </c>
      <c r="G543" s="145"/>
      <c r="H543" s="144" t="e">
        <f>IF(Table1[[#This Row],[GST?]],Table1[[#This Row],[Amount inc GST]]-(Table1[[#This Row],[Amount inc GST]]/1.15),0)</f>
        <v>#N/A</v>
      </c>
      <c r="I543" s="145" t="e">
        <f>Table1[[#This Row],[Amount inc GST]]-Table1[[#This Row],[GST]]</f>
        <v>#N/A</v>
      </c>
      <c r="J543" s="97"/>
      <c r="K543" s="154">
        <f>IF(J543="c",K542+Table1[[#This Row],[Amount inc GST]],K542)</f>
        <v>0</v>
      </c>
      <c r="L543" s="154">
        <f>IF(J543="p1",L542+Table1[Amount inc GST],L542)</f>
        <v>0</v>
      </c>
      <c r="M543" s="154">
        <f>IF(J543="p2",M542+Table1[Amount inc GST],M542)</f>
        <v>0</v>
      </c>
      <c r="N543" s="152">
        <f>IF(J543="s",N542+Table1[[#This Row],[Amount inc GST]],N542)</f>
        <v>0</v>
      </c>
      <c r="O543" s="129"/>
      <c r="P543" s="128" t="e">
        <f>Table1[[#This Row],[Amount ex GST]]</f>
        <v>#N/A</v>
      </c>
      <c r="Q543" s="129"/>
      <c r="R543" s="128" t="e">
        <f>Table1[[#This Row],[Amount ex GST]]-Table1[[#This Row],[Amount1]]</f>
        <v>#N/A</v>
      </c>
    </row>
    <row r="544" spans="1:18" x14ac:dyDescent="0.2">
      <c r="A544" s="99"/>
      <c r="B544" s="113"/>
      <c r="C544" s="103"/>
      <c r="D544" s="104"/>
      <c r="E544" s="101" t="e">
        <f>LOOKUP(D544,Accounts!A:A,Accounts!B:B)</f>
        <v>#N/A</v>
      </c>
      <c r="F544" s="101" t="e">
        <f>LOOKUP(Table1[[#This Row],[Account '#]],Accounts!A:A,Accounts!D:D)</f>
        <v>#N/A</v>
      </c>
      <c r="G544" s="145"/>
      <c r="H544" s="144" t="e">
        <f>IF(Table1[[#This Row],[GST?]],Table1[[#This Row],[Amount inc GST]]-(Table1[[#This Row],[Amount inc GST]]/1.15),0)</f>
        <v>#N/A</v>
      </c>
      <c r="I544" s="145" t="e">
        <f>Table1[[#This Row],[Amount inc GST]]-Table1[[#This Row],[GST]]</f>
        <v>#N/A</v>
      </c>
      <c r="J544" s="97"/>
      <c r="K544" s="154">
        <f>IF(J544="c",K543+Table1[[#This Row],[Amount inc GST]],K543)</f>
        <v>0</v>
      </c>
      <c r="L544" s="154">
        <f>IF(J544="p1",L543+Table1[Amount inc GST],L543)</f>
        <v>0</v>
      </c>
      <c r="M544" s="154">
        <f>IF(J544="p2",M543+Table1[Amount inc GST],M543)</f>
        <v>0</v>
      </c>
      <c r="N544" s="152">
        <f>IF(J544="s",N543+Table1[[#This Row],[Amount inc GST]],N543)</f>
        <v>0</v>
      </c>
      <c r="O544" s="129"/>
      <c r="P544" s="128" t="e">
        <f>Table1[[#This Row],[Amount ex GST]]</f>
        <v>#N/A</v>
      </c>
      <c r="Q544" s="129"/>
      <c r="R544" s="128" t="e">
        <f>Table1[[#This Row],[Amount ex GST]]-Table1[[#This Row],[Amount1]]</f>
        <v>#N/A</v>
      </c>
    </row>
    <row r="545" spans="1:18" x14ac:dyDescent="0.2">
      <c r="A545" s="99"/>
      <c r="B545" s="113"/>
      <c r="C545" s="103"/>
      <c r="D545" s="104"/>
      <c r="E545" s="101" t="e">
        <f>LOOKUP(D545,Accounts!A:A,Accounts!B:B)</f>
        <v>#N/A</v>
      </c>
      <c r="F545" s="101" t="e">
        <f>LOOKUP(Table1[[#This Row],[Account '#]],Accounts!A:A,Accounts!D:D)</f>
        <v>#N/A</v>
      </c>
      <c r="G545" s="145"/>
      <c r="H545" s="144" t="e">
        <f>IF(Table1[[#This Row],[GST?]],Table1[[#This Row],[Amount inc GST]]-(Table1[[#This Row],[Amount inc GST]]/1.15),0)</f>
        <v>#N/A</v>
      </c>
      <c r="I545" s="145" t="e">
        <f>Table1[[#This Row],[Amount inc GST]]-Table1[[#This Row],[GST]]</f>
        <v>#N/A</v>
      </c>
      <c r="J545" s="97"/>
      <c r="K545" s="154">
        <f>IF(J545="c",K544+Table1[[#This Row],[Amount inc GST]],K544)</f>
        <v>0</v>
      </c>
      <c r="L545" s="154">
        <f>IF(J545="p1",L544+Table1[Amount inc GST],L544)</f>
        <v>0</v>
      </c>
      <c r="M545" s="154">
        <f>IF(J545="p2",M544+Table1[Amount inc GST],M544)</f>
        <v>0</v>
      </c>
      <c r="N545" s="152">
        <f>IF(J545="s",N544+Table1[[#This Row],[Amount inc GST]],N544)</f>
        <v>0</v>
      </c>
      <c r="O545" s="129"/>
      <c r="P545" s="128" t="e">
        <f>Table1[[#This Row],[Amount ex GST]]</f>
        <v>#N/A</v>
      </c>
      <c r="Q545" s="129"/>
      <c r="R545" s="128" t="e">
        <f>Table1[[#This Row],[Amount ex GST]]-Table1[[#This Row],[Amount1]]</f>
        <v>#N/A</v>
      </c>
    </row>
    <row r="546" spans="1:18" x14ac:dyDescent="0.2">
      <c r="A546" s="99"/>
      <c r="B546" s="113"/>
      <c r="C546" s="103"/>
      <c r="D546" s="104"/>
      <c r="E546" s="101" t="e">
        <f>LOOKUP(D546,Accounts!A:A,Accounts!B:B)</f>
        <v>#N/A</v>
      </c>
      <c r="F546" s="101" t="e">
        <f>LOOKUP(Table1[[#This Row],[Account '#]],Accounts!A:A,Accounts!D:D)</f>
        <v>#N/A</v>
      </c>
      <c r="G546" s="145"/>
      <c r="H546" s="144" t="e">
        <f>IF(Table1[[#This Row],[GST?]],Table1[[#This Row],[Amount inc GST]]-(Table1[[#This Row],[Amount inc GST]]/1.15),0)</f>
        <v>#N/A</v>
      </c>
      <c r="I546" s="145" t="e">
        <f>Table1[[#This Row],[Amount inc GST]]-Table1[[#This Row],[GST]]</f>
        <v>#N/A</v>
      </c>
      <c r="J546" s="97"/>
      <c r="K546" s="154">
        <f>IF(J546="c",K545+Table1[[#This Row],[Amount inc GST]],K545)</f>
        <v>0</v>
      </c>
      <c r="L546" s="154">
        <f>IF(J546="p1",L545+Table1[Amount inc GST],L545)</f>
        <v>0</v>
      </c>
      <c r="M546" s="154">
        <f>IF(J546="p2",M545+Table1[Amount inc GST],M545)</f>
        <v>0</v>
      </c>
      <c r="N546" s="152">
        <f>IF(J546="s",N545+Table1[[#This Row],[Amount inc GST]],N545)</f>
        <v>0</v>
      </c>
      <c r="O546" s="129"/>
      <c r="P546" s="128" t="e">
        <f>Table1[[#This Row],[Amount ex GST]]</f>
        <v>#N/A</v>
      </c>
      <c r="Q546" s="129"/>
      <c r="R546" s="128" t="e">
        <f>Table1[[#This Row],[Amount ex GST]]-Table1[[#This Row],[Amount1]]</f>
        <v>#N/A</v>
      </c>
    </row>
    <row r="547" spans="1:18" x14ac:dyDescent="0.2">
      <c r="A547" s="99"/>
      <c r="B547" s="113"/>
      <c r="C547" s="103"/>
      <c r="D547" s="104"/>
      <c r="E547" s="101" t="e">
        <f>LOOKUP(D547,Accounts!A:A,Accounts!B:B)</f>
        <v>#N/A</v>
      </c>
      <c r="F547" s="101" t="e">
        <f>LOOKUP(Table1[[#This Row],[Account '#]],Accounts!A:A,Accounts!D:D)</f>
        <v>#N/A</v>
      </c>
      <c r="G547" s="145"/>
      <c r="H547" s="144" t="e">
        <f>IF(Table1[[#This Row],[GST?]],Table1[[#This Row],[Amount inc GST]]-(Table1[[#This Row],[Amount inc GST]]/1.15),0)</f>
        <v>#N/A</v>
      </c>
      <c r="I547" s="145" t="e">
        <f>Table1[[#This Row],[Amount inc GST]]-Table1[[#This Row],[GST]]</f>
        <v>#N/A</v>
      </c>
      <c r="J547" s="97"/>
      <c r="K547" s="154">
        <f>IF(J547="c",K546+Table1[[#This Row],[Amount inc GST]],K546)</f>
        <v>0</v>
      </c>
      <c r="L547" s="154">
        <f>IF(J547="p1",L546+Table1[Amount inc GST],L546)</f>
        <v>0</v>
      </c>
      <c r="M547" s="154">
        <f>IF(J547="p2",M546+Table1[Amount inc GST],M546)</f>
        <v>0</v>
      </c>
      <c r="N547" s="152">
        <f>IF(J547="s",N546+Table1[[#This Row],[Amount inc GST]],N546)</f>
        <v>0</v>
      </c>
      <c r="O547" s="129"/>
      <c r="P547" s="128" t="e">
        <f>Table1[[#This Row],[Amount ex GST]]</f>
        <v>#N/A</v>
      </c>
      <c r="Q547" s="129"/>
      <c r="R547" s="128" t="e">
        <f>Table1[[#This Row],[Amount ex GST]]-Table1[[#This Row],[Amount1]]</f>
        <v>#N/A</v>
      </c>
    </row>
    <row r="548" spans="1:18" x14ac:dyDescent="0.2">
      <c r="A548" s="99"/>
      <c r="B548" s="113"/>
      <c r="C548" s="103"/>
      <c r="D548" s="104"/>
      <c r="E548" s="101" t="e">
        <f>LOOKUP(D548,Accounts!A:A,Accounts!B:B)</f>
        <v>#N/A</v>
      </c>
      <c r="F548" s="101" t="e">
        <f>LOOKUP(Table1[[#This Row],[Account '#]],Accounts!A:A,Accounts!D:D)</f>
        <v>#N/A</v>
      </c>
      <c r="G548" s="145"/>
      <c r="H548" s="144" t="e">
        <f>IF(Table1[[#This Row],[GST?]],Table1[[#This Row],[Amount inc GST]]-(Table1[[#This Row],[Amount inc GST]]/1.15),0)</f>
        <v>#N/A</v>
      </c>
      <c r="I548" s="145" t="e">
        <f>Table1[[#This Row],[Amount inc GST]]-Table1[[#This Row],[GST]]</f>
        <v>#N/A</v>
      </c>
      <c r="J548" s="97"/>
      <c r="K548" s="154">
        <f>IF(J548="c",K547+Table1[[#This Row],[Amount inc GST]],K547)</f>
        <v>0</v>
      </c>
      <c r="L548" s="154">
        <f>IF(J548="p1",L547+Table1[Amount inc GST],L547)</f>
        <v>0</v>
      </c>
      <c r="M548" s="154">
        <f>IF(J548="p2",M547+Table1[Amount inc GST],M547)</f>
        <v>0</v>
      </c>
      <c r="N548" s="152">
        <f>IF(J548="s",N547+Table1[[#This Row],[Amount inc GST]],N547)</f>
        <v>0</v>
      </c>
      <c r="O548" s="129"/>
      <c r="P548" s="128" t="e">
        <f>Table1[[#This Row],[Amount ex GST]]</f>
        <v>#N/A</v>
      </c>
      <c r="Q548" s="129"/>
      <c r="R548" s="128" t="e">
        <f>Table1[[#This Row],[Amount ex GST]]-Table1[[#This Row],[Amount1]]</f>
        <v>#N/A</v>
      </c>
    </row>
    <row r="549" spans="1:18" x14ac:dyDescent="0.2">
      <c r="A549" s="99"/>
      <c r="B549" s="113"/>
      <c r="C549" s="103"/>
      <c r="D549" s="104"/>
      <c r="E549" s="101" t="e">
        <f>LOOKUP(D549,Accounts!A:A,Accounts!B:B)</f>
        <v>#N/A</v>
      </c>
      <c r="F549" s="101" t="e">
        <f>LOOKUP(Table1[[#This Row],[Account '#]],Accounts!A:A,Accounts!D:D)</f>
        <v>#N/A</v>
      </c>
      <c r="G549" s="145"/>
      <c r="H549" s="144" t="e">
        <f>IF(Table1[[#This Row],[GST?]],Table1[[#This Row],[Amount inc GST]]-(Table1[[#This Row],[Amount inc GST]]/1.15),0)</f>
        <v>#N/A</v>
      </c>
      <c r="I549" s="145" t="e">
        <f>Table1[[#This Row],[Amount inc GST]]-Table1[[#This Row],[GST]]</f>
        <v>#N/A</v>
      </c>
      <c r="J549" s="97"/>
      <c r="K549" s="154">
        <f>IF(J549="c",K548+Table1[[#This Row],[Amount inc GST]],K548)</f>
        <v>0</v>
      </c>
      <c r="L549" s="154">
        <f>IF(J549="p1",L548+Table1[Amount inc GST],L548)</f>
        <v>0</v>
      </c>
      <c r="M549" s="154">
        <f>IF(J549="p2",M548+Table1[Amount inc GST],M548)</f>
        <v>0</v>
      </c>
      <c r="N549" s="152">
        <f>IF(J549="s",N548+Table1[[#This Row],[Amount inc GST]],N548)</f>
        <v>0</v>
      </c>
      <c r="O549" s="129"/>
      <c r="P549" s="128" t="e">
        <f>Table1[[#This Row],[Amount ex GST]]</f>
        <v>#N/A</v>
      </c>
      <c r="Q549" s="129"/>
      <c r="R549" s="128" t="e">
        <f>Table1[[#This Row],[Amount ex GST]]-Table1[[#This Row],[Amount1]]</f>
        <v>#N/A</v>
      </c>
    </row>
    <row r="550" spans="1:18" x14ac:dyDescent="0.2">
      <c r="A550" s="99"/>
      <c r="B550" s="113"/>
      <c r="C550" s="103"/>
      <c r="D550" s="104"/>
      <c r="E550" s="101" t="e">
        <f>LOOKUP(D550,Accounts!A:A,Accounts!B:B)</f>
        <v>#N/A</v>
      </c>
      <c r="F550" s="101" t="e">
        <f>LOOKUP(Table1[[#This Row],[Account '#]],Accounts!A:A,Accounts!D:D)</f>
        <v>#N/A</v>
      </c>
      <c r="G550" s="145"/>
      <c r="H550" s="144" t="e">
        <f>IF(Table1[[#This Row],[GST?]],Table1[[#This Row],[Amount inc GST]]-(Table1[[#This Row],[Amount inc GST]]/1.15),0)</f>
        <v>#N/A</v>
      </c>
      <c r="I550" s="145" t="e">
        <f>Table1[[#This Row],[Amount inc GST]]-Table1[[#This Row],[GST]]</f>
        <v>#N/A</v>
      </c>
      <c r="J550" s="97"/>
      <c r="K550" s="154">
        <f>IF(J550="c",K549+Table1[[#This Row],[Amount inc GST]],K549)</f>
        <v>0</v>
      </c>
      <c r="L550" s="154">
        <f>IF(J550="p1",L549+Table1[Amount inc GST],L549)</f>
        <v>0</v>
      </c>
      <c r="M550" s="154">
        <f>IF(J550="p2",M549+Table1[Amount inc GST],M549)</f>
        <v>0</v>
      </c>
      <c r="N550" s="152">
        <f>IF(J550="s",N549+Table1[[#This Row],[Amount inc GST]],N549)</f>
        <v>0</v>
      </c>
      <c r="O550" s="129"/>
      <c r="P550" s="128" t="e">
        <f>Table1[[#This Row],[Amount ex GST]]</f>
        <v>#N/A</v>
      </c>
      <c r="Q550" s="129"/>
      <c r="R550" s="128" t="e">
        <f>Table1[[#This Row],[Amount ex GST]]-Table1[[#This Row],[Amount1]]</f>
        <v>#N/A</v>
      </c>
    </row>
    <row r="551" spans="1:18" x14ac:dyDescent="0.2">
      <c r="A551" s="99"/>
      <c r="B551" s="113"/>
      <c r="C551" s="103"/>
      <c r="D551" s="104"/>
      <c r="E551" s="101" t="e">
        <f>LOOKUP(D551,Accounts!A:A,Accounts!B:B)</f>
        <v>#N/A</v>
      </c>
      <c r="F551" s="101" t="e">
        <f>LOOKUP(Table1[[#This Row],[Account '#]],Accounts!A:A,Accounts!D:D)</f>
        <v>#N/A</v>
      </c>
      <c r="G551" s="145"/>
      <c r="H551" s="144" t="e">
        <f>IF(Table1[[#This Row],[GST?]],Table1[[#This Row],[Amount inc GST]]-(Table1[[#This Row],[Amount inc GST]]/1.15),0)</f>
        <v>#N/A</v>
      </c>
      <c r="I551" s="145" t="e">
        <f>Table1[[#This Row],[Amount inc GST]]-Table1[[#This Row],[GST]]</f>
        <v>#N/A</v>
      </c>
      <c r="J551" s="97"/>
      <c r="K551" s="154">
        <f>IF(J551="c",K550+Table1[[#This Row],[Amount inc GST]],K550)</f>
        <v>0</v>
      </c>
      <c r="L551" s="154">
        <f>IF(J551="p1",L550+Table1[Amount inc GST],L550)</f>
        <v>0</v>
      </c>
      <c r="M551" s="154">
        <f>IF(J551="p2",M550+Table1[Amount inc GST],M550)</f>
        <v>0</v>
      </c>
      <c r="N551" s="152">
        <f>IF(J551="s",N550+Table1[[#This Row],[Amount inc GST]],N550)</f>
        <v>0</v>
      </c>
      <c r="O551" s="129"/>
      <c r="P551" s="128" t="e">
        <f>Table1[[#This Row],[Amount ex GST]]</f>
        <v>#N/A</v>
      </c>
      <c r="Q551" s="129"/>
      <c r="R551" s="128" t="e">
        <f>Table1[[#This Row],[Amount ex GST]]-Table1[[#This Row],[Amount1]]</f>
        <v>#N/A</v>
      </c>
    </row>
    <row r="552" spans="1:18" x14ac:dyDescent="0.2">
      <c r="A552" s="99"/>
      <c r="B552" s="115"/>
      <c r="C552" s="103"/>
      <c r="D552" s="104"/>
      <c r="E552" s="101" t="e">
        <f>LOOKUP(D552,Accounts!A:A,Accounts!B:B)</f>
        <v>#N/A</v>
      </c>
      <c r="F552" s="101" t="e">
        <f>LOOKUP(Table1[[#This Row],[Account '#]],Accounts!A:A,Accounts!D:D)</f>
        <v>#N/A</v>
      </c>
      <c r="G552" s="145"/>
      <c r="H552" s="144" t="e">
        <f>IF(Table1[[#This Row],[GST?]],Table1[[#This Row],[Amount inc GST]]-(Table1[[#This Row],[Amount inc GST]]/1.15),0)</f>
        <v>#N/A</v>
      </c>
      <c r="I552" s="145" t="e">
        <f>Table1[[#This Row],[Amount inc GST]]-Table1[[#This Row],[GST]]</f>
        <v>#N/A</v>
      </c>
      <c r="J552" s="97"/>
      <c r="K552" s="154">
        <f>IF(J552="c",K551+Table1[[#This Row],[Amount inc GST]],K551)</f>
        <v>0</v>
      </c>
      <c r="L552" s="154">
        <f>IF(J552="p1",L551+Table1[Amount inc GST],L551)</f>
        <v>0</v>
      </c>
      <c r="M552" s="154">
        <f>IF(J552="p2",M551+Table1[Amount inc GST],M551)</f>
        <v>0</v>
      </c>
      <c r="N552" s="152">
        <f>IF(J552="s",N551+Table1[[#This Row],[Amount inc GST]],N551)</f>
        <v>0</v>
      </c>
      <c r="O552" s="129"/>
      <c r="P552" s="128" t="e">
        <f>Table1[[#This Row],[Amount ex GST]]</f>
        <v>#N/A</v>
      </c>
      <c r="Q552" s="129"/>
      <c r="R552" s="128" t="e">
        <f>Table1[[#This Row],[Amount ex GST]]-Table1[[#This Row],[Amount1]]</f>
        <v>#N/A</v>
      </c>
    </row>
    <row r="553" spans="1:18" x14ac:dyDescent="0.2">
      <c r="A553" s="99"/>
      <c r="B553" s="113"/>
      <c r="C553" s="103"/>
      <c r="D553" s="104"/>
      <c r="E553" s="101" t="e">
        <f>LOOKUP(D553,Accounts!A:A,Accounts!B:B)</f>
        <v>#N/A</v>
      </c>
      <c r="F553" s="101" t="e">
        <f>LOOKUP(Table1[[#This Row],[Account '#]],Accounts!A:A,Accounts!D:D)</f>
        <v>#N/A</v>
      </c>
      <c r="G553" s="145"/>
      <c r="H553" s="144" t="e">
        <f>IF(Table1[[#This Row],[GST?]],Table1[[#This Row],[Amount inc GST]]-(Table1[[#This Row],[Amount inc GST]]/1.15),0)</f>
        <v>#N/A</v>
      </c>
      <c r="I553" s="145" t="e">
        <f>Table1[[#This Row],[Amount inc GST]]-Table1[[#This Row],[GST]]</f>
        <v>#N/A</v>
      </c>
      <c r="J553" s="97"/>
      <c r="K553" s="154">
        <f>IF(J553="c",K552+Table1[[#This Row],[Amount inc GST]],K552)</f>
        <v>0</v>
      </c>
      <c r="L553" s="154">
        <f>IF(J553="p1",L552+Table1[Amount inc GST],L552)</f>
        <v>0</v>
      </c>
      <c r="M553" s="154">
        <f>IF(J553="p2",M552+Table1[Amount inc GST],M552)</f>
        <v>0</v>
      </c>
      <c r="N553" s="152">
        <f>IF(J553="s",N552+Table1[[#This Row],[Amount inc GST]],N552)</f>
        <v>0</v>
      </c>
      <c r="O553" s="129"/>
      <c r="P553" s="128" t="e">
        <f>Table1[[#This Row],[Amount ex GST]]</f>
        <v>#N/A</v>
      </c>
      <c r="Q553" s="129"/>
      <c r="R553" s="128" t="e">
        <f>Table1[[#This Row],[Amount ex GST]]-Table1[[#This Row],[Amount1]]</f>
        <v>#N/A</v>
      </c>
    </row>
    <row r="554" spans="1:18" x14ac:dyDescent="0.2">
      <c r="A554" s="99"/>
      <c r="B554" s="113"/>
      <c r="C554" s="103"/>
      <c r="D554" s="104"/>
      <c r="E554" s="101" t="e">
        <f>LOOKUP(D554,Accounts!A:A,Accounts!B:B)</f>
        <v>#N/A</v>
      </c>
      <c r="F554" s="101" t="e">
        <f>LOOKUP(Table1[[#This Row],[Account '#]],Accounts!A:A,Accounts!D:D)</f>
        <v>#N/A</v>
      </c>
      <c r="G554" s="145"/>
      <c r="H554" s="144" t="e">
        <f>IF(Table1[[#This Row],[GST?]],Table1[[#This Row],[Amount inc GST]]-(Table1[[#This Row],[Amount inc GST]]/1.15),0)</f>
        <v>#N/A</v>
      </c>
      <c r="I554" s="145" t="e">
        <f>Table1[[#This Row],[Amount inc GST]]-Table1[[#This Row],[GST]]</f>
        <v>#N/A</v>
      </c>
      <c r="J554" s="97"/>
      <c r="K554" s="154">
        <f>IF(J554="c",K553+Table1[[#This Row],[Amount inc GST]],K553)</f>
        <v>0</v>
      </c>
      <c r="L554" s="154">
        <f>IF(J554="p1",L553+Table1[Amount inc GST],L553)</f>
        <v>0</v>
      </c>
      <c r="M554" s="154">
        <f>IF(J554="p2",M553+Table1[Amount inc GST],M553)</f>
        <v>0</v>
      </c>
      <c r="N554" s="152">
        <f>IF(J554="s",N553+Table1[[#This Row],[Amount inc GST]],N553)</f>
        <v>0</v>
      </c>
      <c r="O554" s="129"/>
      <c r="P554" s="128" t="e">
        <f>Table1[[#This Row],[Amount ex GST]]</f>
        <v>#N/A</v>
      </c>
      <c r="Q554" s="129"/>
      <c r="R554" s="128" t="e">
        <f>Table1[[#This Row],[Amount ex GST]]-Table1[[#This Row],[Amount1]]</f>
        <v>#N/A</v>
      </c>
    </row>
    <row r="555" spans="1:18" x14ac:dyDescent="0.2">
      <c r="A555" s="99"/>
      <c r="B555" s="113"/>
      <c r="C555" s="103"/>
      <c r="D555" s="104"/>
      <c r="E555" s="101" t="e">
        <f>LOOKUP(D555,Accounts!A:A,Accounts!B:B)</f>
        <v>#N/A</v>
      </c>
      <c r="F555" s="101" t="e">
        <f>LOOKUP(Table1[[#This Row],[Account '#]],Accounts!A:A,Accounts!D:D)</f>
        <v>#N/A</v>
      </c>
      <c r="G555" s="145"/>
      <c r="H555" s="144" t="e">
        <f>IF(Table1[[#This Row],[GST?]],Table1[[#This Row],[Amount inc GST]]-(Table1[[#This Row],[Amount inc GST]]/1.15),0)</f>
        <v>#N/A</v>
      </c>
      <c r="I555" s="145" t="e">
        <f>Table1[[#This Row],[Amount inc GST]]-Table1[[#This Row],[GST]]</f>
        <v>#N/A</v>
      </c>
      <c r="J555" s="97"/>
      <c r="K555" s="154">
        <f>IF(J555="c",K554+Table1[[#This Row],[Amount inc GST]],K554)</f>
        <v>0</v>
      </c>
      <c r="L555" s="154">
        <f>IF(J555="p1",L554+Table1[Amount inc GST],L554)</f>
        <v>0</v>
      </c>
      <c r="M555" s="154">
        <f>IF(J555="p2",M554+Table1[Amount inc GST],M554)</f>
        <v>0</v>
      </c>
      <c r="N555" s="152">
        <f>IF(J555="s",N554+Table1[[#This Row],[Amount inc GST]],N554)</f>
        <v>0</v>
      </c>
      <c r="O555" s="129"/>
      <c r="P555" s="128" t="e">
        <f>Table1[[#This Row],[Amount ex GST]]</f>
        <v>#N/A</v>
      </c>
      <c r="Q555" s="129"/>
      <c r="R555" s="128" t="e">
        <f>Table1[[#This Row],[Amount ex GST]]-Table1[[#This Row],[Amount1]]</f>
        <v>#N/A</v>
      </c>
    </row>
    <row r="556" spans="1:18" x14ac:dyDescent="0.2">
      <c r="A556" s="99"/>
      <c r="B556" s="113"/>
      <c r="C556" s="103"/>
      <c r="D556" s="104"/>
      <c r="E556" s="101" t="e">
        <f>LOOKUP(D556,Accounts!A:A,Accounts!B:B)</f>
        <v>#N/A</v>
      </c>
      <c r="F556" s="101" t="e">
        <f>LOOKUP(Table1[[#This Row],[Account '#]],Accounts!A:A,Accounts!D:D)</f>
        <v>#N/A</v>
      </c>
      <c r="G556" s="145"/>
      <c r="H556" s="144" t="e">
        <f>IF(Table1[[#This Row],[GST?]],Table1[[#This Row],[Amount inc GST]]-(Table1[[#This Row],[Amount inc GST]]/1.15),0)</f>
        <v>#N/A</v>
      </c>
      <c r="I556" s="145" t="e">
        <f>Table1[[#This Row],[Amount inc GST]]-Table1[[#This Row],[GST]]</f>
        <v>#N/A</v>
      </c>
      <c r="J556" s="97"/>
      <c r="K556" s="154">
        <f>IF(J556="c",K555+Table1[[#This Row],[Amount inc GST]],K555)</f>
        <v>0</v>
      </c>
      <c r="L556" s="154">
        <f>IF(J556="p1",L555+Table1[Amount inc GST],L555)</f>
        <v>0</v>
      </c>
      <c r="M556" s="154">
        <f>IF(J556="p2",M555+Table1[Amount inc GST],M555)</f>
        <v>0</v>
      </c>
      <c r="N556" s="152">
        <f>IF(J556="s",N555+Table1[[#This Row],[Amount inc GST]],N555)</f>
        <v>0</v>
      </c>
      <c r="O556" s="129"/>
      <c r="P556" s="128" t="e">
        <f>Table1[[#This Row],[Amount ex GST]]</f>
        <v>#N/A</v>
      </c>
      <c r="Q556" s="129"/>
      <c r="R556" s="128" t="e">
        <f>Table1[[#This Row],[Amount ex GST]]-Table1[[#This Row],[Amount1]]</f>
        <v>#N/A</v>
      </c>
    </row>
    <row r="557" spans="1:18" x14ac:dyDescent="0.2">
      <c r="A557" s="99"/>
      <c r="B557" s="113"/>
      <c r="C557" s="103"/>
      <c r="D557" s="104"/>
      <c r="E557" s="101" t="e">
        <f>LOOKUP(D557,Accounts!A:A,Accounts!B:B)</f>
        <v>#N/A</v>
      </c>
      <c r="F557" s="101" t="e">
        <f>LOOKUP(Table1[[#This Row],[Account '#]],Accounts!A:A,Accounts!D:D)</f>
        <v>#N/A</v>
      </c>
      <c r="G557" s="145"/>
      <c r="H557" s="144" t="e">
        <f>IF(Table1[[#This Row],[GST?]],Table1[[#This Row],[Amount inc GST]]-(Table1[[#This Row],[Amount inc GST]]/1.15),0)</f>
        <v>#N/A</v>
      </c>
      <c r="I557" s="145" t="e">
        <f>Table1[[#This Row],[Amount inc GST]]-Table1[[#This Row],[GST]]</f>
        <v>#N/A</v>
      </c>
      <c r="J557" s="97"/>
      <c r="K557" s="154">
        <f>IF(J557="c",K556+Table1[[#This Row],[Amount inc GST]],K556)</f>
        <v>0</v>
      </c>
      <c r="L557" s="154">
        <f>IF(J557="p1",L556+Table1[Amount inc GST],L556)</f>
        <v>0</v>
      </c>
      <c r="M557" s="154">
        <f>IF(J557="p2",M556+Table1[Amount inc GST],M556)</f>
        <v>0</v>
      </c>
      <c r="N557" s="152">
        <f>IF(J557="s",N556+Table1[[#This Row],[Amount inc GST]],N556)</f>
        <v>0</v>
      </c>
      <c r="O557" s="129"/>
      <c r="P557" s="128" t="e">
        <f>Table1[[#This Row],[Amount ex GST]]</f>
        <v>#N/A</v>
      </c>
      <c r="Q557" s="129"/>
      <c r="R557" s="128" t="e">
        <f>Table1[[#This Row],[Amount ex GST]]-Table1[[#This Row],[Amount1]]</f>
        <v>#N/A</v>
      </c>
    </row>
    <row r="558" spans="1:18" x14ac:dyDescent="0.2">
      <c r="A558" s="99"/>
      <c r="B558" s="113"/>
      <c r="C558" s="103"/>
      <c r="D558" s="104"/>
      <c r="E558" s="101" t="e">
        <f>LOOKUP(D558,Accounts!A:A,Accounts!B:B)</f>
        <v>#N/A</v>
      </c>
      <c r="F558" s="101" t="e">
        <f>LOOKUP(Table1[[#This Row],[Account '#]],Accounts!A:A,Accounts!D:D)</f>
        <v>#N/A</v>
      </c>
      <c r="G558" s="145"/>
      <c r="H558" s="144" t="e">
        <f>IF(Table1[[#This Row],[GST?]],Table1[[#This Row],[Amount inc GST]]-(Table1[[#This Row],[Amount inc GST]]/1.15),0)</f>
        <v>#N/A</v>
      </c>
      <c r="I558" s="145" t="e">
        <f>Table1[[#This Row],[Amount inc GST]]-Table1[[#This Row],[GST]]</f>
        <v>#N/A</v>
      </c>
      <c r="J558" s="97"/>
      <c r="K558" s="154">
        <f>IF(J558="c",K557+Table1[[#This Row],[Amount inc GST]],K557)</f>
        <v>0</v>
      </c>
      <c r="L558" s="154">
        <f>IF(J558="p1",L557+Table1[Amount inc GST],L557)</f>
        <v>0</v>
      </c>
      <c r="M558" s="154">
        <f>IF(J558="p2",M557+Table1[Amount inc GST],M557)</f>
        <v>0</v>
      </c>
      <c r="N558" s="152">
        <f>IF(J558="s",N557+Table1[[#This Row],[Amount inc GST]],N557)</f>
        <v>0</v>
      </c>
      <c r="O558" s="129"/>
      <c r="P558" s="128" t="e">
        <f>Table1[[#This Row],[Amount ex GST]]</f>
        <v>#N/A</v>
      </c>
      <c r="Q558" s="129"/>
      <c r="R558" s="128" t="e">
        <f>Table1[[#This Row],[Amount ex GST]]-Table1[[#This Row],[Amount1]]</f>
        <v>#N/A</v>
      </c>
    </row>
    <row r="559" spans="1:18" x14ac:dyDescent="0.2">
      <c r="A559" s="99"/>
      <c r="B559" s="113"/>
      <c r="C559" s="103"/>
      <c r="D559" s="104"/>
      <c r="E559" s="101" t="e">
        <f>LOOKUP(D559,Accounts!A:A,Accounts!B:B)</f>
        <v>#N/A</v>
      </c>
      <c r="F559" s="101" t="e">
        <f>LOOKUP(Table1[[#This Row],[Account '#]],Accounts!A:A,Accounts!D:D)</f>
        <v>#N/A</v>
      </c>
      <c r="G559" s="145"/>
      <c r="H559" s="144" t="e">
        <f>IF(Table1[[#This Row],[GST?]],Table1[[#This Row],[Amount inc GST]]-(Table1[[#This Row],[Amount inc GST]]/1.15),0)</f>
        <v>#N/A</v>
      </c>
      <c r="I559" s="145" t="e">
        <f>Table1[[#This Row],[Amount inc GST]]-Table1[[#This Row],[GST]]</f>
        <v>#N/A</v>
      </c>
      <c r="J559" s="97"/>
      <c r="K559" s="154">
        <f>IF(J559="c",K558+Table1[[#This Row],[Amount inc GST]],K558)</f>
        <v>0</v>
      </c>
      <c r="L559" s="154">
        <f>IF(J559="p1",L558+Table1[Amount inc GST],L558)</f>
        <v>0</v>
      </c>
      <c r="M559" s="154">
        <f>IF(J559="p2",M558+Table1[Amount inc GST],M558)</f>
        <v>0</v>
      </c>
      <c r="N559" s="152">
        <f>IF(J559="s",N558+Table1[[#This Row],[Amount inc GST]],N558)</f>
        <v>0</v>
      </c>
      <c r="O559" s="129"/>
      <c r="P559" s="128" t="e">
        <f>Table1[[#This Row],[Amount ex GST]]</f>
        <v>#N/A</v>
      </c>
      <c r="Q559" s="129"/>
      <c r="R559" s="128" t="e">
        <f>Table1[[#This Row],[Amount ex GST]]-Table1[[#This Row],[Amount1]]</f>
        <v>#N/A</v>
      </c>
    </row>
    <row r="560" spans="1:18" x14ac:dyDescent="0.2">
      <c r="A560" s="99"/>
      <c r="B560" s="113"/>
      <c r="C560" s="103"/>
      <c r="D560" s="104"/>
      <c r="E560" s="101" t="e">
        <f>LOOKUP(D560,Accounts!A:A,Accounts!B:B)</f>
        <v>#N/A</v>
      </c>
      <c r="F560" s="101" t="e">
        <f>LOOKUP(Table1[[#This Row],[Account '#]],Accounts!A:A,Accounts!D:D)</f>
        <v>#N/A</v>
      </c>
      <c r="G560" s="145"/>
      <c r="H560" s="144" t="e">
        <f>IF(Table1[[#This Row],[GST?]],Table1[[#This Row],[Amount inc GST]]-(Table1[[#This Row],[Amount inc GST]]/1.15),0)</f>
        <v>#N/A</v>
      </c>
      <c r="I560" s="145" t="e">
        <f>Table1[[#This Row],[Amount inc GST]]-Table1[[#This Row],[GST]]</f>
        <v>#N/A</v>
      </c>
      <c r="J560" s="97"/>
      <c r="K560" s="154">
        <f>IF(J560="c",K559+Table1[[#This Row],[Amount inc GST]],K559)</f>
        <v>0</v>
      </c>
      <c r="L560" s="154">
        <f>IF(J560="p1",L559+Table1[Amount inc GST],L559)</f>
        <v>0</v>
      </c>
      <c r="M560" s="154">
        <f>IF(J560="p2",M559+Table1[Amount inc GST],M559)</f>
        <v>0</v>
      </c>
      <c r="N560" s="152">
        <f>IF(J560="s",N559+Table1[[#This Row],[Amount inc GST]],N559)</f>
        <v>0</v>
      </c>
      <c r="O560" s="129"/>
      <c r="P560" s="128" t="e">
        <f>Table1[[#This Row],[Amount ex GST]]</f>
        <v>#N/A</v>
      </c>
      <c r="Q560" s="129"/>
      <c r="R560" s="128" t="e">
        <f>Table1[[#This Row],[Amount ex GST]]-Table1[[#This Row],[Amount1]]</f>
        <v>#N/A</v>
      </c>
    </row>
    <row r="561" spans="1:18" x14ac:dyDescent="0.2">
      <c r="A561" s="99"/>
      <c r="B561" s="113"/>
      <c r="C561" s="103"/>
      <c r="D561" s="104"/>
      <c r="E561" s="101" t="e">
        <f>LOOKUP(D561,Accounts!A:A,Accounts!B:B)</f>
        <v>#N/A</v>
      </c>
      <c r="F561" s="101" t="e">
        <f>LOOKUP(Table1[[#This Row],[Account '#]],Accounts!A:A,Accounts!D:D)</f>
        <v>#N/A</v>
      </c>
      <c r="G561" s="145"/>
      <c r="H561" s="144" t="e">
        <f>IF(Table1[[#This Row],[GST?]],Table1[[#This Row],[Amount inc GST]]-(Table1[[#This Row],[Amount inc GST]]/1.15),0)</f>
        <v>#N/A</v>
      </c>
      <c r="I561" s="145" t="e">
        <f>Table1[[#This Row],[Amount inc GST]]-Table1[[#This Row],[GST]]</f>
        <v>#N/A</v>
      </c>
      <c r="J561" s="97"/>
      <c r="K561" s="154">
        <f>IF(J561="c",K560+Table1[[#This Row],[Amount inc GST]],K560)</f>
        <v>0</v>
      </c>
      <c r="L561" s="154">
        <f>IF(J561="p1",L560+Table1[Amount inc GST],L560)</f>
        <v>0</v>
      </c>
      <c r="M561" s="154">
        <f>IF(J561="p2",M560+Table1[Amount inc GST],M560)</f>
        <v>0</v>
      </c>
      <c r="N561" s="152">
        <f>IF(J561="s",N560+Table1[[#This Row],[Amount inc GST]],N560)</f>
        <v>0</v>
      </c>
      <c r="O561" s="129"/>
      <c r="P561" s="128" t="e">
        <f>Table1[[#This Row],[Amount ex GST]]</f>
        <v>#N/A</v>
      </c>
      <c r="Q561" s="129"/>
      <c r="R561" s="128" t="e">
        <f>Table1[[#This Row],[Amount ex GST]]-Table1[[#This Row],[Amount1]]</f>
        <v>#N/A</v>
      </c>
    </row>
    <row r="562" spans="1:18" x14ac:dyDescent="0.2">
      <c r="A562" s="99"/>
      <c r="B562" s="113"/>
      <c r="C562" s="103"/>
      <c r="D562" s="104"/>
      <c r="E562" s="101" t="e">
        <f>LOOKUP(D562,Accounts!A:A,Accounts!B:B)</f>
        <v>#N/A</v>
      </c>
      <c r="F562" s="101" t="e">
        <f>LOOKUP(Table1[[#This Row],[Account '#]],Accounts!A:A,Accounts!D:D)</f>
        <v>#N/A</v>
      </c>
      <c r="G562" s="145"/>
      <c r="H562" s="144" t="e">
        <f>IF(Table1[[#This Row],[GST?]],Table1[[#This Row],[Amount inc GST]]-(Table1[[#This Row],[Amount inc GST]]/1.15),0)</f>
        <v>#N/A</v>
      </c>
      <c r="I562" s="145" t="e">
        <f>Table1[[#This Row],[Amount inc GST]]-Table1[[#This Row],[GST]]</f>
        <v>#N/A</v>
      </c>
      <c r="J562" s="97"/>
      <c r="K562" s="154">
        <f>IF(J562="c",K561+Table1[[#This Row],[Amount inc GST]],K561)</f>
        <v>0</v>
      </c>
      <c r="L562" s="154">
        <f>IF(J562="p1",L561+Table1[Amount inc GST],L561)</f>
        <v>0</v>
      </c>
      <c r="M562" s="154">
        <f>IF(J562="p2",M561+Table1[Amount inc GST],M561)</f>
        <v>0</v>
      </c>
      <c r="N562" s="152">
        <f>IF(J562="s",N561+Table1[[#This Row],[Amount inc GST]],N561)</f>
        <v>0</v>
      </c>
      <c r="O562" s="129"/>
      <c r="P562" s="128" t="e">
        <f>Table1[[#This Row],[Amount ex GST]]</f>
        <v>#N/A</v>
      </c>
      <c r="Q562" s="129"/>
      <c r="R562" s="128" t="e">
        <f>Table1[[#This Row],[Amount ex GST]]-Table1[[#This Row],[Amount1]]</f>
        <v>#N/A</v>
      </c>
    </row>
    <row r="563" spans="1:18" x14ac:dyDescent="0.2">
      <c r="A563" s="99"/>
      <c r="B563" s="113"/>
      <c r="C563" s="103"/>
      <c r="D563" s="104"/>
      <c r="E563" s="101" t="e">
        <f>LOOKUP(D563,Accounts!A:A,Accounts!B:B)</f>
        <v>#N/A</v>
      </c>
      <c r="F563" s="101" t="e">
        <f>LOOKUP(Table1[[#This Row],[Account '#]],Accounts!A:A,Accounts!D:D)</f>
        <v>#N/A</v>
      </c>
      <c r="G563" s="145"/>
      <c r="H563" s="144" t="e">
        <f>IF(Table1[[#This Row],[GST?]],Table1[[#This Row],[Amount inc GST]]-(Table1[[#This Row],[Amount inc GST]]/1.15),0)</f>
        <v>#N/A</v>
      </c>
      <c r="I563" s="145" t="e">
        <f>Table1[[#This Row],[Amount inc GST]]-Table1[[#This Row],[GST]]</f>
        <v>#N/A</v>
      </c>
      <c r="J563" s="97"/>
      <c r="K563" s="154">
        <f>IF(J563="c",K562+Table1[[#This Row],[Amount inc GST]],K562)</f>
        <v>0</v>
      </c>
      <c r="L563" s="154">
        <f>IF(J563="p1",L562+Table1[Amount inc GST],L562)</f>
        <v>0</v>
      </c>
      <c r="M563" s="154">
        <f>IF(J563="p2",M562+Table1[Amount inc GST],M562)</f>
        <v>0</v>
      </c>
      <c r="N563" s="152">
        <f>IF(J563="s",N562+Table1[[#This Row],[Amount inc GST]],N562)</f>
        <v>0</v>
      </c>
      <c r="O563" s="129"/>
      <c r="P563" s="128" t="e">
        <f>Table1[[#This Row],[Amount ex GST]]</f>
        <v>#N/A</v>
      </c>
      <c r="Q563" s="129"/>
      <c r="R563" s="128" t="e">
        <f>Table1[[#This Row],[Amount ex GST]]-Table1[[#This Row],[Amount1]]</f>
        <v>#N/A</v>
      </c>
    </row>
    <row r="564" spans="1:18" x14ac:dyDescent="0.2">
      <c r="A564" s="99"/>
      <c r="B564" s="113"/>
      <c r="C564" s="103"/>
      <c r="D564" s="104"/>
      <c r="E564" s="101" t="e">
        <f>LOOKUP(D564,Accounts!A:A,Accounts!B:B)</f>
        <v>#N/A</v>
      </c>
      <c r="F564" s="101" t="e">
        <f>LOOKUP(Table1[[#This Row],[Account '#]],Accounts!A:A,Accounts!D:D)</f>
        <v>#N/A</v>
      </c>
      <c r="G564" s="145"/>
      <c r="H564" s="144" t="e">
        <f>IF(Table1[[#This Row],[GST?]],Table1[[#This Row],[Amount inc GST]]-(Table1[[#This Row],[Amount inc GST]]/1.15),0)</f>
        <v>#N/A</v>
      </c>
      <c r="I564" s="145" t="e">
        <f>Table1[[#This Row],[Amount inc GST]]-Table1[[#This Row],[GST]]</f>
        <v>#N/A</v>
      </c>
      <c r="J564" s="97"/>
      <c r="K564" s="154">
        <f>IF(J564="c",K563+Table1[[#This Row],[Amount inc GST]],K563)</f>
        <v>0</v>
      </c>
      <c r="L564" s="154">
        <f>IF(J564="p1",L563+Table1[Amount inc GST],L563)</f>
        <v>0</v>
      </c>
      <c r="M564" s="154">
        <f>IF(J564="p2",M563+Table1[Amount inc GST],M563)</f>
        <v>0</v>
      </c>
      <c r="N564" s="152">
        <f>IF(J564="s",N563+Table1[[#This Row],[Amount inc GST]],N563)</f>
        <v>0</v>
      </c>
      <c r="O564" s="129"/>
      <c r="P564" s="128" t="e">
        <f>Table1[[#This Row],[Amount ex GST]]</f>
        <v>#N/A</v>
      </c>
      <c r="Q564" s="129"/>
      <c r="R564" s="128" t="e">
        <f>Table1[[#This Row],[Amount ex GST]]-Table1[[#This Row],[Amount1]]</f>
        <v>#N/A</v>
      </c>
    </row>
    <row r="565" spans="1:18" x14ac:dyDescent="0.2">
      <c r="A565" s="99"/>
      <c r="B565" s="113"/>
      <c r="C565" s="103"/>
      <c r="D565" s="104"/>
      <c r="E565" s="101" t="e">
        <f>LOOKUP(D565,Accounts!A:A,Accounts!B:B)</f>
        <v>#N/A</v>
      </c>
      <c r="F565" s="101" t="e">
        <f>LOOKUP(Table1[[#This Row],[Account '#]],Accounts!A:A,Accounts!D:D)</f>
        <v>#N/A</v>
      </c>
      <c r="G565" s="145"/>
      <c r="H565" s="144" t="e">
        <f>IF(Table1[[#This Row],[GST?]],Table1[[#This Row],[Amount inc GST]]-(Table1[[#This Row],[Amount inc GST]]/1.15),0)</f>
        <v>#N/A</v>
      </c>
      <c r="I565" s="145" t="e">
        <f>Table1[[#This Row],[Amount inc GST]]-Table1[[#This Row],[GST]]</f>
        <v>#N/A</v>
      </c>
      <c r="J565" s="97"/>
      <c r="K565" s="154">
        <f>IF(J565="c",K564+Table1[[#This Row],[Amount inc GST]],K564)</f>
        <v>0</v>
      </c>
      <c r="L565" s="154">
        <f>IF(J565="p1",L564+Table1[Amount inc GST],L564)</f>
        <v>0</v>
      </c>
      <c r="M565" s="154">
        <f>IF(J565="p2",M564+Table1[Amount inc GST],M564)</f>
        <v>0</v>
      </c>
      <c r="N565" s="152">
        <f>IF(J565="s",N564+Table1[[#This Row],[Amount inc GST]],N564)</f>
        <v>0</v>
      </c>
      <c r="O565" s="129"/>
      <c r="P565" s="128" t="e">
        <f>Table1[[#This Row],[Amount ex GST]]</f>
        <v>#N/A</v>
      </c>
      <c r="Q565" s="129"/>
      <c r="R565" s="128" t="e">
        <f>Table1[[#This Row],[Amount ex GST]]-Table1[[#This Row],[Amount1]]</f>
        <v>#N/A</v>
      </c>
    </row>
    <row r="566" spans="1:18" x14ac:dyDescent="0.2">
      <c r="A566" s="99"/>
      <c r="B566" s="113"/>
      <c r="C566" s="103"/>
      <c r="D566" s="104"/>
      <c r="E566" s="101" t="e">
        <f>LOOKUP(D566,Accounts!A:A,Accounts!B:B)</f>
        <v>#N/A</v>
      </c>
      <c r="F566" s="101" t="e">
        <f>LOOKUP(Table1[[#This Row],[Account '#]],Accounts!A:A,Accounts!D:D)</f>
        <v>#N/A</v>
      </c>
      <c r="G566" s="145"/>
      <c r="H566" s="144" t="e">
        <f>IF(Table1[[#This Row],[GST?]],Table1[[#This Row],[Amount inc GST]]-(Table1[[#This Row],[Amount inc GST]]/1.15),0)</f>
        <v>#N/A</v>
      </c>
      <c r="I566" s="145" t="e">
        <f>Table1[[#This Row],[Amount inc GST]]-Table1[[#This Row],[GST]]</f>
        <v>#N/A</v>
      </c>
      <c r="J566" s="97"/>
      <c r="K566" s="154">
        <f>IF(J566="c",K565+Table1[[#This Row],[Amount inc GST]],K565)</f>
        <v>0</v>
      </c>
      <c r="L566" s="154">
        <f>IF(J566="p1",L565+Table1[Amount inc GST],L565)</f>
        <v>0</v>
      </c>
      <c r="M566" s="154">
        <f>IF(J566="p2",M565+Table1[Amount inc GST],M565)</f>
        <v>0</v>
      </c>
      <c r="N566" s="152">
        <f>IF(J566="s",N565+Table1[[#This Row],[Amount inc GST]],N565)</f>
        <v>0</v>
      </c>
      <c r="O566" s="129"/>
      <c r="P566" s="128" t="e">
        <f>Table1[[#This Row],[Amount ex GST]]</f>
        <v>#N/A</v>
      </c>
      <c r="Q566" s="129"/>
      <c r="R566" s="128" t="e">
        <f>Table1[[#This Row],[Amount ex GST]]-Table1[[#This Row],[Amount1]]</f>
        <v>#N/A</v>
      </c>
    </row>
    <row r="567" spans="1:18" x14ac:dyDescent="0.2">
      <c r="A567" s="99"/>
      <c r="B567" s="113"/>
      <c r="C567" s="103"/>
      <c r="D567" s="104"/>
      <c r="E567" s="101" t="e">
        <f>LOOKUP(D567,Accounts!A:A,Accounts!B:B)</f>
        <v>#N/A</v>
      </c>
      <c r="F567" s="101" t="e">
        <f>LOOKUP(Table1[[#This Row],[Account '#]],Accounts!A:A,Accounts!D:D)</f>
        <v>#N/A</v>
      </c>
      <c r="G567" s="145"/>
      <c r="H567" s="144" t="e">
        <f>IF(Table1[[#This Row],[GST?]],Table1[[#This Row],[Amount inc GST]]-(Table1[[#This Row],[Amount inc GST]]/1.15),0)</f>
        <v>#N/A</v>
      </c>
      <c r="I567" s="145" t="e">
        <f>Table1[[#This Row],[Amount inc GST]]-Table1[[#This Row],[GST]]</f>
        <v>#N/A</v>
      </c>
      <c r="J567" s="97"/>
      <c r="K567" s="154">
        <f>IF(J567="c",K566+Table1[[#This Row],[Amount inc GST]],K566)</f>
        <v>0</v>
      </c>
      <c r="L567" s="154">
        <f>IF(J567="p1",L566+Table1[Amount inc GST],L566)</f>
        <v>0</v>
      </c>
      <c r="M567" s="154">
        <f>IF(J567="p2",M566+Table1[Amount inc GST],M566)</f>
        <v>0</v>
      </c>
      <c r="N567" s="152">
        <f>IF(J567="s",N566+Table1[[#This Row],[Amount inc GST]],N566)</f>
        <v>0</v>
      </c>
      <c r="O567" s="129"/>
      <c r="P567" s="128" t="e">
        <f>Table1[[#This Row],[Amount ex GST]]</f>
        <v>#N/A</v>
      </c>
      <c r="Q567" s="129"/>
      <c r="R567" s="128" t="e">
        <f>Table1[[#This Row],[Amount ex GST]]-Table1[[#This Row],[Amount1]]</f>
        <v>#N/A</v>
      </c>
    </row>
    <row r="568" spans="1:18" x14ac:dyDescent="0.2">
      <c r="A568" s="99"/>
      <c r="B568" s="113"/>
      <c r="C568" s="103"/>
      <c r="D568" s="104"/>
      <c r="E568" s="101" t="e">
        <f>LOOKUP(D568,Accounts!A:A,Accounts!B:B)</f>
        <v>#N/A</v>
      </c>
      <c r="F568" s="101" t="e">
        <f>LOOKUP(Table1[[#This Row],[Account '#]],Accounts!A:A,Accounts!D:D)</f>
        <v>#N/A</v>
      </c>
      <c r="G568" s="145"/>
      <c r="H568" s="144" t="e">
        <f>IF(Table1[[#This Row],[GST?]],Table1[[#This Row],[Amount inc GST]]-(Table1[[#This Row],[Amount inc GST]]/1.15),0)</f>
        <v>#N/A</v>
      </c>
      <c r="I568" s="145" t="e">
        <f>Table1[[#This Row],[Amount inc GST]]-Table1[[#This Row],[GST]]</f>
        <v>#N/A</v>
      </c>
      <c r="J568" s="97"/>
      <c r="K568" s="154">
        <f>IF(J568="c",K567+Table1[[#This Row],[Amount inc GST]],K567)</f>
        <v>0</v>
      </c>
      <c r="L568" s="154">
        <f>IF(J568="p1",L567+Table1[Amount inc GST],L567)</f>
        <v>0</v>
      </c>
      <c r="M568" s="154">
        <f>IF(J568="p2",M567+Table1[Amount inc GST],M567)</f>
        <v>0</v>
      </c>
      <c r="N568" s="152">
        <f>IF(J568="s",N567+Table1[[#This Row],[Amount inc GST]],N567)</f>
        <v>0</v>
      </c>
      <c r="O568" s="129"/>
      <c r="P568" s="128" t="e">
        <f>Table1[[#This Row],[Amount ex GST]]</f>
        <v>#N/A</v>
      </c>
      <c r="Q568" s="129"/>
      <c r="R568" s="128" t="e">
        <f>Table1[[#This Row],[Amount ex GST]]-Table1[[#This Row],[Amount1]]</f>
        <v>#N/A</v>
      </c>
    </row>
    <row r="569" spans="1:18" x14ac:dyDescent="0.2">
      <c r="A569" s="99"/>
      <c r="B569" s="113"/>
      <c r="C569" s="103"/>
      <c r="D569" s="104"/>
      <c r="E569" s="101" t="e">
        <f>LOOKUP(D569,Accounts!A:A,Accounts!B:B)</f>
        <v>#N/A</v>
      </c>
      <c r="F569" s="101" t="e">
        <f>LOOKUP(Table1[[#This Row],[Account '#]],Accounts!A:A,Accounts!D:D)</f>
        <v>#N/A</v>
      </c>
      <c r="G569" s="145"/>
      <c r="H569" s="144" t="e">
        <f>IF(Table1[[#This Row],[GST?]],Table1[[#This Row],[Amount inc GST]]-(Table1[[#This Row],[Amount inc GST]]/1.15),0)</f>
        <v>#N/A</v>
      </c>
      <c r="I569" s="145" t="e">
        <f>Table1[[#This Row],[Amount inc GST]]-Table1[[#This Row],[GST]]</f>
        <v>#N/A</v>
      </c>
      <c r="J569" s="97"/>
      <c r="K569" s="154">
        <f>IF(J569="c",K568+Table1[[#This Row],[Amount inc GST]],K568)</f>
        <v>0</v>
      </c>
      <c r="L569" s="154">
        <f>IF(J569="p1",L568+Table1[Amount inc GST],L568)</f>
        <v>0</v>
      </c>
      <c r="M569" s="154">
        <f>IF(J569="p2",M568+Table1[Amount inc GST],M568)</f>
        <v>0</v>
      </c>
      <c r="N569" s="152">
        <f>IF(J569="s",N568+Table1[[#This Row],[Amount inc GST]],N568)</f>
        <v>0</v>
      </c>
      <c r="O569" s="129"/>
      <c r="P569" s="128" t="e">
        <f>Table1[[#This Row],[Amount ex GST]]</f>
        <v>#N/A</v>
      </c>
      <c r="Q569" s="129"/>
      <c r="R569" s="128" t="e">
        <f>Table1[[#This Row],[Amount ex GST]]-Table1[[#This Row],[Amount1]]</f>
        <v>#N/A</v>
      </c>
    </row>
    <row r="570" spans="1:18" x14ac:dyDescent="0.2">
      <c r="A570" s="99"/>
      <c r="B570" s="113"/>
      <c r="C570" s="103"/>
      <c r="D570" s="104"/>
      <c r="E570" s="101" t="e">
        <f>LOOKUP(D570,Accounts!A:A,Accounts!B:B)</f>
        <v>#N/A</v>
      </c>
      <c r="F570" s="101" t="e">
        <f>LOOKUP(Table1[[#This Row],[Account '#]],Accounts!A:A,Accounts!D:D)</f>
        <v>#N/A</v>
      </c>
      <c r="G570" s="145"/>
      <c r="H570" s="144" t="e">
        <f>IF(Table1[[#This Row],[GST?]],Table1[[#This Row],[Amount inc GST]]-(Table1[[#This Row],[Amount inc GST]]/1.15),0)</f>
        <v>#N/A</v>
      </c>
      <c r="I570" s="145" t="e">
        <f>Table1[[#This Row],[Amount inc GST]]-Table1[[#This Row],[GST]]</f>
        <v>#N/A</v>
      </c>
      <c r="J570" s="97"/>
      <c r="K570" s="154">
        <f>IF(J570="c",K569+Table1[[#This Row],[Amount inc GST]],K569)</f>
        <v>0</v>
      </c>
      <c r="L570" s="154">
        <f>IF(J570="p1",L569+Table1[Amount inc GST],L569)</f>
        <v>0</v>
      </c>
      <c r="M570" s="154">
        <f>IF(J570="p2",M569+Table1[Amount inc GST],M569)</f>
        <v>0</v>
      </c>
      <c r="N570" s="152">
        <f>IF(J570="s",N569+Table1[[#This Row],[Amount inc GST]],N569)</f>
        <v>0</v>
      </c>
      <c r="O570" s="129"/>
      <c r="P570" s="128" t="e">
        <f>Table1[[#This Row],[Amount ex GST]]</f>
        <v>#N/A</v>
      </c>
      <c r="Q570" s="129"/>
      <c r="R570" s="128" t="e">
        <f>Table1[[#This Row],[Amount ex GST]]-Table1[[#This Row],[Amount1]]</f>
        <v>#N/A</v>
      </c>
    </row>
    <row r="571" spans="1:18" x14ac:dyDescent="0.2">
      <c r="A571" s="99"/>
      <c r="B571" s="113"/>
      <c r="C571" s="103"/>
      <c r="D571" s="104"/>
      <c r="E571" s="101" t="e">
        <f>LOOKUP(D571,Accounts!A:A,Accounts!B:B)</f>
        <v>#N/A</v>
      </c>
      <c r="F571" s="101" t="e">
        <f>LOOKUP(Table1[[#This Row],[Account '#]],Accounts!A:A,Accounts!D:D)</f>
        <v>#N/A</v>
      </c>
      <c r="G571" s="145"/>
      <c r="H571" s="144" t="e">
        <f>IF(Table1[[#This Row],[GST?]],Table1[[#This Row],[Amount inc GST]]-(Table1[[#This Row],[Amount inc GST]]/1.15),0)</f>
        <v>#N/A</v>
      </c>
      <c r="I571" s="145" t="e">
        <f>Table1[[#This Row],[Amount inc GST]]-Table1[[#This Row],[GST]]</f>
        <v>#N/A</v>
      </c>
      <c r="J571" s="97"/>
      <c r="K571" s="154">
        <f>IF(J571="c",K570+Table1[[#This Row],[Amount inc GST]],K570)</f>
        <v>0</v>
      </c>
      <c r="L571" s="154">
        <f>IF(J571="p1",L570+Table1[Amount inc GST],L570)</f>
        <v>0</v>
      </c>
      <c r="M571" s="154">
        <f>IF(J571="p2",M570+Table1[Amount inc GST],M570)</f>
        <v>0</v>
      </c>
      <c r="N571" s="152">
        <f>IF(J571="s",N570+Table1[[#This Row],[Amount inc GST]],N570)</f>
        <v>0</v>
      </c>
      <c r="O571" s="129"/>
      <c r="P571" s="128" t="e">
        <f>Table1[[#This Row],[Amount ex GST]]</f>
        <v>#N/A</v>
      </c>
      <c r="Q571" s="129"/>
      <c r="R571" s="128" t="e">
        <f>Table1[[#This Row],[Amount ex GST]]-Table1[[#This Row],[Amount1]]</f>
        <v>#N/A</v>
      </c>
    </row>
    <row r="572" spans="1:18" x14ac:dyDescent="0.2">
      <c r="A572" s="99"/>
      <c r="B572" s="113"/>
      <c r="C572" s="103"/>
      <c r="D572" s="104"/>
      <c r="E572" s="101" t="e">
        <f>LOOKUP(D572,Accounts!A:A,Accounts!B:B)</f>
        <v>#N/A</v>
      </c>
      <c r="F572" s="101" t="e">
        <f>LOOKUP(Table1[[#This Row],[Account '#]],Accounts!A:A,Accounts!D:D)</f>
        <v>#N/A</v>
      </c>
      <c r="G572" s="145"/>
      <c r="H572" s="144" t="e">
        <f>IF(Table1[[#This Row],[GST?]],Table1[[#This Row],[Amount inc GST]]-(Table1[[#This Row],[Amount inc GST]]/1.15),0)</f>
        <v>#N/A</v>
      </c>
      <c r="I572" s="145" t="e">
        <f>Table1[[#This Row],[Amount inc GST]]-Table1[[#This Row],[GST]]</f>
        <v>#N/A</v>
      </c>
      <c r="J572" s="97"/>
      <c r="K572" s="154">
        <f>IF(J572="c",K571+Table1[[#This Row],[Amount inc GST]],K571)</f>
        <v>0</v>
      </c>
      <c r="L572" s="154">
        <f>IF(J572="p1",L571+Table1[Amount inc GST],L571)</f>
        <v>0</v>
      </c>
      <c r="M572" s="154">
        <f>IF(J572="p2",M571+Table1[Amount inc GST],M571)</f>
        <v>0</v>
      </c>
      <c r="N572" s="152">
        <f>IF(J572="s",N571+Table1[[#This Row],[Amount inc GST]],N571)</f>
        <v>0</v>
      </c>
      <c r="O572" s="129"/>
      <c r="P572" s="128" t="e">
        <f>Table1[[#This Row],[Amount ex GST]]</f>
        <v>#N/A</v>
      </c>
      <c r="Q572" s="129"/>
      <c r="R572" s="128" t="e">
        <f>Table1[[#This Row],[Amount ex GST]]-Table1[[#This Row],[Amount1]]</f>
        <v>#N/A</v>
      </c>
    </row>
    <row r="573" spans="1:18" x14ac:dyDescent="0.2">
      <c r="A573" s="99"/>
      <c r="B573" s="113"/>
      <c r="C573" s="103"/>
      <c r="D573" s="104"/>
      <c r="E573" s="101" t="e">
        <f>LOOKUP(D573,Accounts!A:A,Accounts!B:B)</f>
        <v>#N/A</v>
      </c>
      <c r="F573" s="101" t="e">
        <f>LOOKUP(Table1[[#This Row],[Account '#]],Accounts!A:A,Accounts!D:D)</f>
        <v>#N/A</v>
      </c>
      <c r="G573" s="145"/>
      <c r="H573" s="144" t="e">
        <f>IF(Table1[[#This Row],[GST?]],Table1[[#This Row],[Amount inc GST]]-(Table1[[#This Row],[Amount inc GST]]/1.15),0)</f>
        <v>#N/A</v>
      </c>
      <c r="I573" s="145" t="e">
        <f>Table1[[#This Row],[Amount inc GST]]-Table1[[#This Row],[GST]]</f>
        <v>#N/A</v>
      </c>
      <c r="J573" s="97"/>
      <c r="K573" s="154">
        <f>IF(J573="c",K572+Table1[[#This Row],[Amount inc GST]],K572)</f>
        <v>0</v>
      </c>
      <c r="L573" s="154">
        <f>IF(J573="p1",L572+Table1[Amount inc GST],L572)</f>
        <v>0</v>
      </c>
      <c r="M573" s="154">
        <f>IF(J573="p2",M572+Table1[Amount inc GST],M572)</f>
        <v>0</v>
      </c>
      <c r="N573" s="152">
        <f>IF(J573="s",N572+Table1[[#This Row],[Amount inc GST]],N572)</f>
        <v>0</v>
      </c>
      <c r="O573" s="129"/>
      <c r="P573" s="128" t="e">
        <f>Table1[[#This Row],[Amount ex GST]]</f>
        <v>#N/A</v>
      </c>
      <c r="Q573" s="129"/>
      <c r="R573" s="128" t="e">
        <f>Table1[[#This Row],[Amount ex GST]]-Table1[[#This Row],[Amount1]]</f>
        <v>#N/A</v>
      </c>
    </row>
    <row r="574" spans="1:18" x14ac:dyDescent="0.2">
      <c r="A574" s="99"/>
      <c r="B574" s="113"/>
      <c r="C574" s="103"/>
      <c r="D574" s="104"/>
      <c r="E574" s="101" t="e">
        <f>LOOKUP(D574,Accounts!A:A,Accounts!B:B)</f>
        <v>#N/A</v>
      </c>
      <c r="F574" s="101" t="e">
        <f>LOOKUP(Table1[[#This Row],[Account '#]],Accounts!A:A,Accounts!D:D)</f>
        <v>#N/A</v>
      </c>
      <c r="G574" s="145"/>
      <c r="H574" s="144" t="e">
        <f>IF(Table1[[#This Row],[GST?]],Table1[[#This Row],[Amount inc GST]]-(Table1[[#This Row],[Amount inc GST]]/1.15),0)</f>
        <v>#N/A</v>
      </c>
      <c r="I574" s="145" t="e">
        <f>Table1[[#This Row],[Amount inc GST]]-Table1[[#This Row],[GST]]</f>
        <v>#N/A</v>
      </c>
      <c r="J574" s="97"/>
      <c r="K574" s="154">
        <f>IF(J574="c",K573+Table1[[#This Row],[Amount inc GST]],K573)</f>
        <v>0</v>
      </c>
      <c r="L574" s="154">
        <f>IF(J574="p1",L573+Table1[Amount inc GST],L573)</f>
        <v>0</v>
      </c>
      <c r="M574" s="154">
        <f>IF(J574="p2",M573+Table1[Amount inc GST],M573)</f>
        <v>0</v>
      </c>
      <c r="N574" s="152">
        <f>IF(J574="s",N573+Table1[[#This Row],[Amount inc GST]],N573)</f>
        <v>0</v>
      </c>
      <c r="O574" s="129"/>
      <c r="P574" s="128" t="e">
        <f>Table1[[#This Row],[Amount ex GST]]</f>
        <v>#N/A</v>
      </c>
      <c r="Q574" s="129"/>
      <c r="R574" s="128" t="e">
        <f>Table1[[#This Row],[Amount ex GST]]-Table1[[#This Row],[Amount1]]</f>
        <v>#N/A</v>
      </c>
    </row>
    <row r="575" spans="1:18" x14ac:dyDescent="0.2">
      <c r="A575" s="99"/>
      <c r="B575" s="113"/>
      <c r="C575" s="103"/>
      <c r="D575" s="104"/>
      <c r="E575" s="101" t="e">
        <f>LOOKUP(D575,Accounts!A:A,Accounts!B:B)</f>
        <v>#N/A</v>
      </c>
      <c r="F575" s="101" t="e">
        <f>LOOKUP(Table1[[#This Row],[Account '#]],Accounts!A:A,Accounts!D:D)</f>
        <v>#N/A</v>
      </c>
      <c r="G575" s="145"/>
      <c r="H575" s="144" t="e">
        <f>IF(Table1[[#This Row],[GST?]],Table1[[#This Row],[Amount inc GST]]-(Table1[[#This Row],[Amount inc GST]]/1.15),0)</f>
        <v>#N/A</v>
      </c>
      <c r="I575" s="145" t="e">
        <f>Table1[[#This Row],[Amount inc GST]]-Table1[[#This Row],[GST]]</f>
        <v>#N/A</v>
      </c>
      <c r="J575" s="97"/>
      <c r="K575" s="154">
        <f>IF(J575="c",K574+Table1[[#This Row],[Amount inc GST]],K574)</f>
        <v>0</v>
      </c>
      <c r="L575" s="154">
        <f>IF(J575="p1",L574+Table1[Amount inc GST],L574)</f>
        <v>0</v>
      </c>
      <c r="M575" s="154">
        <f>IF(J575="p2",M574+Table1[Amount inc GST],M574)</f>
        <v>0</v>
      </c>
      <c r="N575" s="152">
        <f>IF(J575="s",N574+Table1[[#This Row],[Amount inc GST]],N574)</f>
        <v>0</v>
      </c>
      <c r="O575" s="129"/>
      <c r="P575" s="128" t="e">
        <f>Table1[[#This Row],[Amount ex GST]]</f>
        <v>#N/A</v>
      </c>
      <c r="Q575" s="129"/>
      <c r="R575" s="128" t="e">
        <f>Table1[[#This Row],[Amount ex GST]]-Table1[[#This Row],[Amount1]]</f>
        <v>#N/A</v>
      </c>
    </row>
    <row r="576" spans="1:18" x14ac:dyDescent="0.2">
      <c r="A576" s="99"/>
      <c r="B576" s="113"/>
      <c r="C576" s="103"/>
      <c r="D576" s="104"/>
      <c r="E576" s="101" t="e">
        <f>LOOKUP(D576,Accounts!A:A,Accounts!B:B)</f>
        <v>#N/A</v>
      </c>
      <c r="F576" s="101" t="e">
        <f>LOOKUP(Table1[[#This Row],[Account '#]],Accounts!A:A,Accounts!D:D)</f>
        <v>#N/A</v>
      </c>
      <c r="G576" s="145"/>
      <c r="H576" s="144" t="e">
        <f>IF(Table1[[#This Row],[GST?]],Table1[[#This Row],[Amount inc GST]]-(Table1[[#This Row],[Amount inc GST]]/1.15),0)</f>
        <v>#N/A</v>
      </c>
      <c r="I576" s="145" t="e">
        <f>Table1[[#This Row],[Amount inc GST]]-Table1[[#This Row],[GST]]</f>
        <v>#N/A</v>
      </c>
      <c r="J576" s="97"/>
      <c r="K576" s="154">
        <f>IF(J576="c",K575+Table1[[#This Row],[Amount inc GST]],K575)</f>
        <v>0</v>
      </c>
      <c r="L576" s="154">
        <f>IF(J576="p1",L575+Table1[Amount inc GST],L575)</f>
        <v>0</v>
      </c>
      <c r="M576" s="154">
        <f>IF(J576="p2",M575+Table1[Amount inc GST],M575)</f>
        <v>0</v>
      </c>
      <c r="N576" s="152">
        <f>IF(J576="s",N575+Table1[[#This Row],[Amount inc GST]],N575)</f>
        <v>0</v>
      </c>
      <c r="O576" s="129"/>
      <c r="P576" s="128" t="e">
        <f>Table1[[#This Row],[Amount ex GST]]</f>
        <v>#N/A</v>
      </c>
      <c r="Q576" s="129"/>
      <c r="R576" s="128" t="e">
        <f>Table1[[#This Row],[Amount ex GST]]-Table1[[#This Row],[Amount1]]</f>
        <v>#N/A</v>
      </c>
    </row>
    <row r="577" spans="1:18" x14ac:dyDescent="0.2">
      <c r="A577" s="99"/>
      <c r="B577" s="113"/>
      <c r="C577" s="103"/>
      <c r="D577" s="104"/>
      <c r="E577" s="101" t="e">
        <f>LOOKUP(D577,Accounts!A:A,Accounts!B:B)</f>
        <v>#N/A</v>
      </c>
      <c r="F577" s="101" t="e">
        <f>LOOKUP(Table1[[#This Row],[Account '#]],Accounts!A:A,Accounts!D:D)</f>
        <v>#N/A</v>
      </c>
      <c r="G577" s="145"/>
      <c r="H577" s="144" t="e">
        <f>IF(Table1[[#This Row],[GST?]],Table1[[#This Row],[Amount inc GST]]-(Table1[[#This Row],[Amount inc GST]]/1.15),0)</f>
        <v>#N/A</v>
      </c>
      <c r="I577" s="145" t="e">
        <f>Table1[[#This Row],[Amount inc GST]]-Table1[[#This Row],[GST]]</f>
        <v>#N/A</v>
      </c>
      <c r="J577" s="97"/>
      <c r="K577" s="154">
        <f>IF(J577="c",K576+Table1[[#This Row],[Amount inc GST]],K576)</f>
        <v>0</v>
      </c>
      <c r="L577" s="154">
        <f>IF(J577="p1",L576+Table1[Amount inc GST],L576)</f>
        <v>0</v>
      </c>
      <c r="M577" s="154">
        <f>IF(J577="p2",M576+Table1[Amount inc GST],M576)</f>
        <v>0</v>
      </c>
      <c r="N577" s="152">
        <f>IF(J577="s",N576+Table1[[#This Row],[Amount inc GST]],N576)</f>
        <v>0</v>
      </c>
      <c r="O577" s="129"/>
      <c r="P577" s="128" t="e">
        <f>Table1[[#This Row],[Amount ex GST]]</f>
        <v>#N/A</v>
      </c>
      <c r="Q577" s="129"/>
      <c r="R577" s="128" t="e">
        <f>Table1[[#This Row],[Amount ex GST]]-Table1[[#This Row],[Amount1]]</f>
        <v>#N/A</v>
      </c>
    </row>
    <row r="578" spans="1:18" x14ac:dyDescent="0.2">
      <c r="A578" s="99"/>
      <c r="B578" s="113"/>
      <c r="C578" s="103"/>
      <c r="D578" s="104"/>
      <c r="E578" s="101" t="e">
        <f>LOOKUP(D578,Accounts!A:A,Accounts!B:B)</f>
        <v>#N/A</v>
      </c>
      <c r="F578" s="101" t="e">
        <f>LOOKUP(Table1[[#This Row],[Account '#]],Accounts!A:A,Accounts!D:D)</f>
        <v>#N/A</v>
      </c>
      <c r="G578" s="145"/>
      <c r="H578" s="144" t="e">
        <f>IF(Table1[[#This Row],[GST?]],Table1[[#This Row],[Amount inc GST]]-(Table1[[#This Row],[Amount inc GST]]/1.15),0)</f>
        <v>#N/A</v>
      </c>
      <c r="I578" s="145" t="e">
        <f>Table1[[#This Row],[Amount inc GST]]-Table1[[#This Row],[GST]]</f>
        <v>#N/A</v>
      </c>
      <c r="J578" s="97"/>
      <c r="K578" s="154">
        <f>IF(J578="c",K577+Table1[[#This Row],[Amount inc GST]],K577)</f>
        <v>0</v>
      </c>
      <c r="L578" s="154">
        <f>IF(J578="p1",L577+Table1[Amount inc GST],L577)</f>
        <v>0</v>
      </c>
      <c r="M578" s="154">
        <f>IF(J578="p2",M577+Table1[Amount inc GST],M577)</f>
        <v>0</v>
      </c>
      <c r="N578" s="152">
        <f>IF(J578="s",N577+Table1[[#This Row],[Amount inc GST]],N577)</f>
        <v>0</v>
      </c>
      <c r="O578" s="129"/>
      <c r="P578" s="128" t="e">
        <f>Table1[[#This Row],[Amount ex GST]]</f>
        <v>#N/A</v>
      </c>
      <c r="Q578" s="129"/>
      <c r="R578" s="128" t="e">
        <f>Table1[[#This Row],[Amount ex GST]]-Table1[[#This Row],[Amount1]]</f>
        <v>#N/A</v>
      </c>
    </row>
    <row r="579" spans="1:18" x14ac:dyDescent="0.2">
      <c r="A579" s="99"/>
      <c r="B579" s="113"/>
      <c r="C579" s="103"/>
      <c r="D579" s="104"/>
      <c r="E579" s="101" t="e">
        <f>LOOKUP(D579,Accounts!A:A,Accounts!B:B)</f>
        <v>#N/A</v>
      </c>
      <c r="F579" s="101" t="e">
        <f>LOOKUP(Table1[[#This Row],[Account '#]],Accounts!A:A,Accounts!D:D)</f>
        <v>#N/A</v>
      </c>
      <c r="G579" s="145"/>
      <c r="H579" s="144" t="e">
        <f>IF(Table1[[#This Row],[GST?]],Table1[[#This Row],[Amount inc GST]]-(Table1[[#This Row],[Amount inc GST]]/1.15),0)</f>
        <v>#N/A</v>
      </c>
      <c r="I579" s="145" t="e">
        <f>Table1[[#This Row],[Amount inc GST]]-Table1[[#This Row],[GST]]</f>
        <v>#N/A</v>
      </c>
      <c r="J579" s="97"/>
      <c r="K579" s="154">
        <f>IF(J579="c",K578+Table1[[#This Row],[Amount inc GST]],K578)</f>
        <v>0</v>
      </c>
      <c r="L579" s="154">
        <f>IF(J579="p1",L578+Table1[Amount inc GST],L578)</f>
        <v>0</v>
      </c>
      <c r="M579" s="154">
        <f>IF(J579="p2",M578+Table1[Amount inc GST],M578)</f>
        <v>0</v>
      </c>
      <c r="N579" s="152">
        <f>IF(J579="s",N578+Table1[[#This Row],[Amount inc GST]],N578)</f>
        <v>0</v>
      </c>
      <c r="O579" s="129"/>
      <c r="P579" s="128" t="e">
        <f>Table1[[#This Row],[Amount ex GST]]</f>
        <v>#N/A</v>
      </c>
      <c r="Q579" s="129"/>
      <c r="R579" s="128" t="e">
        <f>Table1[[#This Row],[Amount ex GST]]-Table1[[#This Row],[Amount1]]</f>
        <v>#N/A</v>
      </c>
    </row>
    <row r="580" spans="1:18" x14ac:dyDescent="0.2">
      <c r="A580" s="99"/>
      <c r="B580" s="113"/>
      <c r="C580" s="103"/>
      <c r="D580" s="104"/>
      <c r="E580" s="101" t="e">
        <f>LOOKUP(D580,Accounts!A:A,Accounts!B:B)</f>
        <v>#N/A</v>
      </c>
      <c r="F580" s="101" t="e">
        <f>LOOKUP(Table1[[#This Row],[Account '#]],Accounts!A:A,Accounts!D:D)</f>
        <v>#N/A</v>
      </c>
      <c r="G580" s="145"/>
      <c r="H580" s="144" t="e">
        <f>IF(Table1[[#This Row],[GST?]],Table1[[#This Row],[Amount inc GST]]-(Table1[[#This Row],[Amount inc GST]]/1.15),0)</f>
        <v>#N/A</v>
      </c>
      <c r="I580" s="145" t="e">
        <f>Table1[[#This Row],[Amount inc GST]]-Table1[[#This Row],[GST]]</f>
        <v>#N/A</v>
      </c>
      <c r="J580" s="97"/>
      <c r="K580" s="154">
        <f>IF(J580="c",K579+Table1[[#This Row],[Amount inc GST]],K579)</f>
        <v>0</v>
      </c>
      <c r="L580" s="154">
        <f>IF(J580="p1",L579+Table1[Amount inc GST],L579)</f>
        <v>0</v>
      </c>
      <c r="M580" s="154">
        <f>IF(J580="p2",M579+Table1[Amount inc GST],M579)</f>
        <v>0</v>
      </c>
      <c r="N580" s="152">
        <f>IF(J580="s",N579+Table1[[#This Row],[Amount inc GST]],N579)</f>
        <v>0</v>
      </c>
      <c r="O580" s="129"/>
      <c r="P580" s="128" t="e">
        <f>Table1[[#This Row],[Amount ex GST]]</f>
        <v>#N/A</v>
      </c>
      <c r="Q580" s="129"/>
      <c r="R580" s="128" t="e">
        <f>Table1[[#This Row],[Amount ex GST]]-Table1[[#This Row],[Amount1]]</f>
        <v>#N/A</v>
      </c>
    </row>
    <row r="581" spans="1:18" x14ac:dyDescent="0.2">
      <c r="A581" s="99"/>
      <c r="B581" s="113"/>
      <c r="C581" s="103"/>
      <c r="D581" s="104"/>
      <c r="E581" s="101" t="e">
        <f>LOOKUP(D581,Accounts!A:A,Accounts!B:B)</f>
        <v>#N/A</v>
      </c>
      <c r="F581" s="101" t="e">
        <f>LOOKUP(Table1[[#This Row],[Account '#]],Accounts!A:A,Accounts!D:D)</f>
        <v>#N/A</v>
      </c>
      <c r="G581" s="145"/>
      <c r="H581" s="144" t="e">
        <f>IF(Table1[[#This Row],[GST?]],Table1[[#This Row],[Amount inc GST]]-(Table1[[#This Row],[Amount inc GST]]/1.15),0)</f>
        <v>#N/A</v>
      </c>
      <c r="I581" s="145" t="e">
        <f>Table1[[#This Row],[Amount inc GST]]-Table1[[#This Row],[GST]]</f>
        <v>#N/A</v>
      </c>
      <c r="J581" s="97"/>
      <c r="K581" s="154">
        <f>IF(J581="c",K580+Table1[[#This Row],[Amount inc GST]],K580)</f>
        <v>0</v>
      </c>
      <c r="L581" s="154">
        <f>IF(J581="p1",L580+Table1[Amount inc GST],L580)</f>
        <v>0</v>
      </c>
      <c r="M581" s="154">
        <f>IF(J581="p2",M580+Table1[Amount inc GST],M580)</f>
        <v>0</v>
      </c>
      <c r="N581" s="152">
        <f>IF(J581="s",N580+Table1[[#This Row],[Amount inc GST]],N580)</f>
        <v>0</v>
      </c>
      <c r="O581" s="129"/>
      <c r="P581" s="128" t="e">
        <f>Table1[[#This Row],[Amount ex GST]]</f>
        <v>#N/A</v>
      </c>
      <c r="Q581" s="129"/>
      <c r="R581" s="128" t="e">
        <f>Table1[[#This Row],[Amount ex GST]]-Table1[[#This Row],[Amount1]]</f>
        <v>#N/A</v>
      </c>
    </row>
    <row r="582" spans="1:18" x14ac:dyDescent="0.2">
      <c r="A582" s="99"/>
      <c r="B582" s="113"/>
      <c r="C582" s="103"/>
      <c r="D582" s="104"/>
      <c r="E582" s="101" t="e">
        <f>LOOKUP(D582,Accounts!A:A,Accounts!B:B)</f>
        <v>#N/A</v>
      </c>
      <c r="F582" s="101" t="e">
        <f>LOOKUP(Table1[[#This Row],[Account '#]],Accounts!A:A,Accounts!D:D)</f>
        <v>#N/A</v>
      </c>
      <c r="G582" s="145"/>
      <c r="H582" s="144" t="e">
        <f>IF(Table1[[#This Row],[GST?]],Table1[[#This Row],[Amount inc GST]]-(Table1[[#This Row],[Amount inc GST]]/1.15),0)</f>
        <v>#N/A</v>
      </c>
      <c r="I582" s="145" t="e">
        <f>Table1[[#This Row],[Amount inc GST]]-Table1[[#This Row],[GST]]</f>
        <v>#N/A</v>
      </c>
      <c r="J582" s="97"/>
      <c r="K582" s="154">
        <f>IF(J582="c",K581+Table1[[#This Row],[Amount inc GST]],K581)</f>
        <v>0</v>
      </c>
      <c r="L582" s="154">
        <f>IF(J582="p1",L581+Table1[Amount inc GST],L581)</f>
        <v>0</v>
      </c>
      <c r="M582" s="154">
        <f>IF(J582="p2",M581+Table1[Amount inc GST],M581)</f>
        <v>0</v>
      </c>
      <c r="N582" s="152">
        <f>IF(J582="s",N581+Table1[[#This Row],[Amount inc GST]],N581)</f>
        <v>0</v>
      </c>
      <c r="O582" s="129"/>
      <c r="P582" s="128" t="e">
        <f>Table1[[#This Row],[Amount ex GST]]</f>
        <v>#N/A</v>
      </c>
      <c r="Q582" s="129"/>
      <c r="R582" s="128" t="e">
        <f>Table1[[#This Row],[Amount ex GST]]-Table1[[#This Row],[Amount1]]</f>
        <v>#N/A</v>
      </c>
    </row>
    <row r="583" spans="1:18" x14ac:dyDescent="0.2">
      <c r="A583" s="99"/>
      <c r="B583" s="113"/>
      <c r="C583" s="103"/>
      <c r="D583" s="104"/>
      <c r="E583" s="101" t="e">
        <f>LOOKUP(D583,Accounts!A:A,Accounts!B:B)</f>
        <v>#N/A</v>
      </c>
      <c r="F583" s="101" t="e">
        <f>LOOKUP(Table1[[#This Row],[Account '#]],Accounts!A:A,Accounts!D:D)</f>
        <v>#N/A</v>
      </c>
      <c r="G583" s="145"/>
      <c r="H583" s="144" t="e">
        <f>IF(Table1[[#This Row],[GST?]],Table1[[#This Row],[Amount inc GST]]-(Table1[[#This Row],[Amount inc GST]]/1.15),0)</f>
        <v>#N/A</v>
      </c>
      <c r="I583" s="145" t="e">
        <f>Table1[[#This Row],[Amount inc GST]]-Table1[[#This Row],[GST]]</f>
        <v>#N/A</v>
      </c>
      <c r="J583" s="97"/>
      <c r="K583" s="154">
        <f>IF(J583="c",K582+Table1[[#This Row],[Amount inc GST]],K582)</f>
        <v>0</v>
      </c>
      <c r="L583" s="154">
        <f>IF(J583="p1",L582+Table1[Amount inc GST],L582)</f>
        <v>0</v>
      </c>
      <c r="M583" s="154">
        <f>IF(J583="p2",M582+Table1[Amount inc GST],M582)</f>
        <v>0</v>
      </c>
      <c r="N583" s="152">
        <f>IF(J583="s",N582+Table1[[#This Row],[Amount inc GST]],N582)</f>
        <v>0</v>
      </c>
      <c r="O583" s="129"/>
      <c r="P583" s="128" t="e">
        <f>Table1[[#This Row],[Amount ex GST]]</f>
        <v>#N/A</v>
      </c>
      <c r="Q583" s="129"/>
      <c r="R583" s="128" t="e">
        <f>Table1[[#This Row],[Amount ex GST]]-Table1[[#This Row],[Amount1]]</f>
        <v>#N/A</v>
      </c>
    </row>
    <row r="584" spans="1:18" x14ac:dyDescent="0.2">
      <c r="A584" s="99"/>
      <c r="B584" s="113"/>
      <c r="C584" s="103"/>
      <c r="D584" s="104"/>
      <c r="E584" s="101" t="e">
        <f>LOOKUP(D584,Accounts!A:A,Accounts!B:B)</f>
        <v>#N/A</v>
      </c>
      <c r="F584" s="101" t="e">
        <f>LOOKUP(Table1[[#This Row],[Account '#]],Accounts!A:A,Accounts!D:D)</f>
        <v>#N/A</v>
      </c>
      <c r="G584" s="145"/>
      <c r="H584" s="144" t="e">
        <f>IF(Table1[[#This Row],[GST?]],Table1[[#This Row],[Amount inc GST]]-(Table1[[#This Row],[Amount inc GST]]/1.15),0)</f>
        <v>#N/A</v>
      </c>
      <c r="I584" s="145" t="e">
        <f>Table1[[#This Row],[Amount inc GST]]-Table1[[#This Row],[GST]]</f>
        <v>#N/A</v>
      </c>
      <c r="J584" s="97"/>
      <c r="K584" s="154">
        <f>IF(J584="c",K583+Table1[[#This Row],[Amount inc GST]],K583)</f>
        <v>0</v>
      </c>
      <c r="L584" s="154">
        <f>IF(J584="p1",L583+Table1[Amount inc GST],L583)</f>
        <v>0</v>
      </c>
      <c r="M584" s="154">
        <f>IF(J584="p2",M583+Table1[Amount inc GST],M583)</f>
        <v>0</v>
      </c>
      <c r="N584" s="152">
        <f>IF(J584="s",N583+Table1[[#This Row],[Amount inc GST]],N583)</f>
        <v>0</v>
      </c>
      <c r="O584" s="129"/>
      <c r="P584" s="128" t="e">
        <f>Table1[[#This Row],[Amount ex GST]]</f>
        <v>#N/A</v>
      </c>
      <c r="Q584" s="129"/>
      <c r="R584" s="128" t="e">
        <f>Table1[[#This Row],[Amount ex GST]]-Table1[[#This Row],[Amount1]]</f>
        <v>#N/A</v>
      </c>
    </row>
    <row r="585" spans="1:18" x14ac:dyDescent="0.2">
      <c r="A585" s="99"/>
      <c r="B585" s="113"/>
      <c r="C585" s="103"/>
      <c r="D585" s="104"/>
      <c r="E585" s="101" t="e">
        <f>LOOKUP(D585,Accounts!A:A,Accounts!B:B)</f>
        <v>#N/A</v>
      </c>
      <c r="F585" s="101" t="e">
        <f>LOOKUP(Table1[[#This Row],[Account '#]],Accounts!A:A,Accounts!D:D)</f>
        <v>#N/A</v>
      </c>
      <c r="G585" s="145"/>
      <c r="H585" s="144" t="e">
        <f>IF(Table1[[#This Row],[GST?]],Table1[[#This Row],[Amount inc GST]]-(Table1[[#This Row],[Amount inc GST]]/1.15),0)</f>
        <v>#N/A</v>
      </c>
      <c r="I585" s="145" t="e">
        <f>Table1[[#This Row],[Amount inc GST]]-Table1[[#This Row],[GST]]</f>
        <v>#N/A</v>
      </c>
      <c r="J585" s="97"/>
      <c r="K585" s="154">
        <f>IF(J585="c",K584+Table1[[#This Row],[Amount inc GST]],K584)</f>
        <v>0</v>
      </c>
      <c r="L585" s="154">
        <f>IF(J585="p1",L584+Table1[Amount inc GST],L584)</f>
        <v>0</v>
      </c>
      <c r="M585" s="154">
        <f>IF(J585="p2",M584+Table1[Amount inc GST],M584)</f>
        <v>0</v>
      </c>
      <c r="N585" s="152">
        <f>IF(J585="s",N584+Table1[[#This Row],[Amount inc GST]],N584)</f>
        <v>0</v>
      </c>
      <c r="O585" s="129"/>
      <c r="P585" s="128" t="e">
        <f>Table1[[#This Row],[Amount ex GST]]</f>
        <v>#N/A</v>
      </c>
      <c r="Q585" s="129"/>
      <c r="R585" s="128" t="e">
        <f>Table1[[#This Row],[Amount ex GST]]-Table1[[#This Row],[Amount1]]</f>
        <v>#N/A</v>
      </c>
    </row>
    <row r="586" spans="1:18" x14ac:dyDescent="0.2">
      <c r="A586" s="99"/>
      <c r="B586" s="113"/>
      <c r="C586" s="103"/>
      <c r="D586" s="104"/>
      <c r="E586" s="101" t="e">
        <f>LOOKUP(D586,Accounts!A:A,Accounts!B:B)</f>
        <v>#N/A</v>
      </c>
      <c r="F586" s="101" t="e">
        <f>LOOKUP(Table1[[#This Row],[Account '#]],Accounts!A:A,Accounts!D:D)</f>
        <v>#N/A</v>
      </c>
      <c r="G586" s="145"/>
      <c r="H586" s="144" t="e">
        <f>IF(Table1[[#This Row],[GST?]],Table1[[#This Row],[Amount inc GST]]-(Table1[[#This Row],[Amount inc GST]]/1.15),0)</f>
        <v>#N/A</v>
      </c>
      <c r="I586" s="145" t="e">
        <f>Table1[[#This Row],[Amount inc GST]]-Table1[[#This Row],[GST]]</f>
        <v>#N/A</v>
      </c>
      <c r="J586" s="97"/>
      <c r="K586" s="154">
        <f>IF(J586="c",K585+Table1[[#This Row],[Amount inc GST]],K585)</f>
        <v>0</v>
      </c>
      <c r="L586" s="154">
        <f>IF(J586="p1",L585+Table1[Amount inc GST],L585)</f>
        <v>0</v>
      </c>
      <c r="M586" s="154">
        <f>IF(J586="p2",M585+Table1[Amount inc GST],M585)</f>
        <v>0</v>
      </c>
      <c r="N586" s="152">
        <f>IF(J586="s",N585+Table1[[#This Row],[Amount inc GST]],N585)</f>
        <v>0</v>
      </c>
      <c r="O586" s="129"/>
      <c r="P586" s="128" t="e">
        <f>Table1[[#This Row],[Amount ex GST]]</f>
        <v>#N/A</v>
      </c>
      <c r="Q586" s="129"/>
      <c r="R586" s="128" t="e">
        <f>Table1[[#This Row],[Amount ex GST]]-Table1[[#This Row],[Amount1]]</f>
        <v>#N/A</v>
      </c>
    </row>
    <row r="587" spans="1:18" x14ac:dyDescent="0.2">
      <c r="A587" s="99"/>
      <c r="B587" s="113"/>
      <c r="C587" s="103"/>
      <c r="D587" s="104"/>
      <c r="E587" s="101" t="e">
        <f>LOOKUP(D587,Accounts!A:A,Accounts!B:B)</f>
        <v>#N/A</v>
      </c>
      <c r="F587" s="101" t="e">
        <f>LOOKUP(Table1[[#This Row],[Account '#]],Accounts!A:A,Accounts!D:D)</f>
        <v>#N/A</v>
      </c>
      <c r="G587" s="145"/>
      <c r="H587" s="144" t="e">
        <f>IF(Table1[[#This Row],[GST?]],Table1[[#This Row],[Amount inc GST]]-(Table1[[#This Row],[Amount inc GST]]/1.15),0)</f>
        <v>#N/A</v>
      </c>
      <c r="I587" s="145" t="e">
        <f>Table1[[#This Row],[Amount inc GST]]-Table1[[#This Row],[GST]]</f>
        <v>#N/A</v>
      </c>
      <c r="J587" s="97"/>
      <c r="K587" s="154">
        <f>IF(J587="c",K586+Table1[[#This Row],[Amount inc GST]],K586)</f>
        <v>0</v>
      </c>
      <c r="L587" s="154">
        <f>IF(J587="p1",L586+Table1[Amount inc GST],L586)</f>
        <v>0</v>
      </c>
      <c r="M587" s="154">
        <f>IF(J587="p2",M586+Table1[Amount inc GST],M586)</f>
        <v>0</v>
      </c>
      <c r="N587" s="152">
        <f>IF(J587="s",N586+Table1[[#This Row],[Amount inc GST]],N586)</f>
        <v>0</v>
      </c>
      <c r="O587" s="129"/>
      <c r="P587" s="128" t="e">
        <f>Table1[[#This Row],[Amount ex GST]]</f>
        <v>#N/A</v>
      </c>
      <c r="Q587" s="129"/>
      <c r="R587" s="128" t="e">
        <f>Table1[[#This Row],[Amount ex GST]]-Table1[[#This Row],[Amount1]]</f>
        <v>#N/A</v>
      </c>
    </row>
    <row r="588" spans="1:18" x14ac:dyDescent="0.2">
      <c r="A588" s="99"/>
      <c r="B588" s="113"/>
      <c r="C588" s="103"/>
      <c r="D588" s="104"/>
      <c r="E588" s="101" t="e">
        <f>LOOKUP(D588,Accounts!A:A,Accounts!B:B)</f>
        <v>#N/A</v>
      </c>
      <c r="F588" s="101" t="e">
        <f>LOOKUP(Table1[[#This Row],[Account '#]],Accounts!A:A,Accounts!D:D)</f>
        <v>#N/A</v>
      </c>
      <c r="G588" s="145"/>
      <c r="H588" s="144" t="e">
        <f>IF(Table1[[#This Row],[GST?]],Table1[[#This Row],[Amount inc GST]]-(Table1[[#This Row],[Amount inc GST]]/1.15),0)</f>
        <v>#N/A</v>
      </c>
      <c r="I588" s="145" t="e">
        <f>Table1[[#This Row],[Amount inc GST]]-Table1[[#This Row],[GST]]</f>
        <v>#N/A</v>
      </c>
      <c r="J588" s="97"/>
      <c r="K588" s="154">
        <f>IF(J588="c",K587+Table1[[#This Row],[Amount inc GST]],K587)</f>
        <v>0</v>
      </c>
      <c r="L588" s="154">
        <f>IF(J588="p1",L587+Table1[Amount inc GST],L587)</f>
        <v>0</v>
      </c>
      <c r="M588" s="154">
        <f>IF(J588="p2",M587+Table1[Amount inc GST],M587)</f>
        <v>0</v>
      </c>
      <c r="N588" s="152">
        <f>IF(J588="s",N587+Table1[[#This Row],[Amount inc GST]],N587)</f>
        <v>0</v>
      </c>
      <c r="O588" s="129"/>
      <c r="P588" s="128" t="e">
        <f>Table1[[#This Row],[Amount ex GST]]</f>
        <v>#N/A</v>
      </c>
      <c r="Q588" s="129"/>
      <c r="R588" s="128" t="e">
        <f>Table1[[#This Row],[Amount ex GST]]-Table1[[#This Row],[Amount1]]</f>
        <v>#N/A</v>
      </c>
    </row>
    <row r="589" spans="1:18" x14ac:dyDescent="0.2">
      <c r="A589" s="99"/>
      <c r="B589" s="113"/>
      <c r="C589" s="103"/>
      <c r="D589" s="104"/>
      <c r="E589" s="101" t="e">
        <f>LOOKUP(D589,Accounts!A:A,Accounts!B:B)</f>
        <v>#N/A</v>
      </c>
      <c r="F589" s="101" t="e">
        <f>LOOKUP(Table1[[#This Row],[Account '#]],Accounts!A:A,Accounts!D:D)</f>
        <v>#N/A</v>
      </c>
      <c r="G589" s="145"/>
      <c r="H589" s="144" t="e">
        <f>IF(Table1[[#This Row],[GST?]],Table1[[#This Row],[Amount inc GST]]-(Table1[[#This Row],[Amount inc GST]]/1.15),0)</f>
        <v>#N/A</v>
      </c>
      <c r="I589" s="145" t="e">
        <f>Table1[[#This Row],[Amount inc GST]]-Table1[[#This Row],[GST]]</f>
        <v>#N/A</v>
      </c>
      <c r="J589" s="97"/>
      <c r="K589" s="154">
        <f>IF(J589="c",K588+Table1[[#This Row],[Amount inc GST]],K588)</f>
        <v>0</v>
      </c>
      <c r="L589" s="154">
        <f>IF(J589="p1",L588+Table1[Amount inc GST],L588)</f>
        <v>0</v>
      </c>
      <c r="M589" s="154">
        <f>IF(J589="p2",M588+Table1[Amount inc GST],M588)</f>
        <v>0</v>
      </c>
      <c r="N589" s="152">
        <f>IF(J589="s",N588+Table1[[#This Row],[Amount inc GST]],N588)</f>
        <v>0</v>
      </c>
      <c r="O589" s="129"/>
      <c r="P589" s="128" t="e">
        <f>Table1[[#This Row],[Amount ex GST]]</f>
        <v>#N/A</v>
      </c>
      <c r="Q589" s="129"/>
      <c r="R589" s="128" t="e">
        <f>Table1[[#This Row],[Amount ex GST]]-Table1[[#This Row],[Amount1]]</f>
        <v>#N/A</v>
      </c>
    </row>
    <row r="590" spans="1:18" x14ac:dyDescent="0.2">
      <c r="A590" s="99"/>
      <c r="B590" s="113"/>
      <c r="C590" s="103"/>
      <c r="D590" s="104"/>
      <c r="E590" s="101" t="e">
        <f>LOOKUP(D590,Accounts!A:A,Accounts!B:B)</f>
        <v>#N/A</v>
      </c>
      <c r="F590" s="101" t="e">
        <f>LOOKUP(Table1[[#This Row],[Account '#]],Accounts!A:A,Accounts!D:D)</f>
        <v>#N/A</v>
      </c>
      <c r="G590" s="145"/>
      <c r="H590" s="144" t="e">
        <f>IF(Table1[[#This Row],[GST?]],Table1[[#This Row],[Amount inc GST]]-(Table1[[#This Row],[Amount inc GST]]/1.15),0)</f>
        <v>#N/A</v>
      </c>
      <c r="I590" s="145" t="e">
        <f>Table1[[#This Row],[Amount inc GST]]-Table1[[#This Row],[GST]]</f>
        <v>#N/A</v>
      </c>
      <c r="J590" s="97"/>
      <c r="K590" s="154">
        <f>IF(J590="c",K589+Table1[[#This Row],[Amount inc GST]],K589)</f>
        <v>0</v>
      </c>
      <c r="L590" s="154">
        <f>IF(J590="p1",L589+Table1[Amount inc GST],L589)</f>
        <v>0</v>
      </c>
      <c r="M590" s="154">
        <f>IF(J590="p2",M589+Table1[Amount inc GST],M589)</f>
        <v>0</v>
      </c>
      <c r="N590" s="152">
        <f>IF(J590="s",N589+Table1[[#This Row],[Amount inc GST]],N589)</f>
        <v>0</v>
      </c>
      <c r="O590" s="129"/>
      <c r="P590" s="128" t="e">
        <f>Table1[[#This Row],[Amount ex GST]]</f>
        <v>#N/A</v>
      </c>
      <c r="Q590" s="129"/>
      <c r="R590" s="128" t="e">
        <f>Table1[[#This Row],[Amount ex GST]]-Table1[[#This Row],[Amount1]]</f>
        <v>#N/A</v>
      </c>
    </row>
    <row r="591" spans="1:18" x14ac:dyDescent="0.2">
      <c r="A591" s="99"/>
      <c r="B591" s="113"/>
      <c r="C591" s="103"/>
      <c r="D591" s="104"/>
      <c r="E591" s="101" t="e">
        <f>LOOKUP(D591,Accounts!A:A,Accounts!B:B)</f>
        <v>#N/A</v>
      </c>
      <c r="F591" s="101" t="e">
        <f>LOOKUP(Table1[[#This Row],[Account '#]],Accounts!A:A,Accounts!D:D)</f>
        <v>#N/A</v>
      </c>
      <c r="G591" s="145"/>
      <c r="H591" s="144" t="e">
        <f>IF(Table1[[#This Row],[GST?]],Table1[[#This Row],[Amount inc GST]]-(Table1[[#This Row],[Amount inc GST]]/1.15),0)</f>
        <v>#N/A</v>
      </c>
      <c r="I591" s="145" t="e">
        <f>Table1[[#This Row],[Amount inc GST]]-Table1[[#This Row],[GST]]</f>
        <v>#N/A</v>
      </c>
      <c r="J591" s="97"/>
      <c r="K591" s="154">
        <f>IF(J591="c",K590+Table1[[#This Row],[Amount inc GST]],K590)</f>
        <v>0</v>
      </c>
      <c r="L591" s="154">
        <f>IF(J591="p1",L590+Table1[Amount inc GST],L590)</f>
        <v>0</v>
      </c>
      <c r="M591" s="154">
        <f>IF(J591="p2",M590+Table1[Amount inc GST],M590)</f>
        <v>0</v>
      </c>
      <c r="N591" s="152">
        <f>IF(J591="s",N590+Table1[[#This Row],[Amount inc GST]],N590)</f>
        <v>0</v>
      </c>
      <c r="O591" s="129"/>
      <c r="P591" s="128" t="e">
        <f>Table1[[#This Row],[Amount ex GST]]</f>
        <v>#N/A</v>
      </c>
      <c r="Q591" s="129"/>
      <c r="R591" s="128" t="e">
        <f>Table1[[#This Row],[Amount ex GST]]-Table1[[#This Row],[Amount1]]</f>
        <v>#N/A</v>
      </c>
    </row>
    <row r="592" spans="1:18" x14ac:dyDescent="0.2">
      <c r="A592" s="99"/>
      <c r="B592" s="113"/>
      <c r="C592" s="103"/>
      <c r="D592" s="104"/>
      <c r="E592" s="101" t="e">
        <f>LOOKUP(D592,Accounts!A:A,Accounts!B:B)</f>
        <v>#N/A</v>
      </c>
      <c r="F592" s="101" t="e">
        <f>LOOKUP(Table1[[#This Row],[Account '#]],Accounts!A:A,Accounts!D:D)</f>
        <v>#N/A</v>
      </c>
      <c r="G592" s="145"/>
      <c r="H592" s="144" t="e">
        <f>IF(Table1[[#This Row],[GST?]],Table1[[#This Row],[Amount inc GST]]-(Table1[[#This Row],[Amount inc GST]]/1.15),0)</f>
        <v>#N/A</v>
      </c>
      <c r="I592" s="145" t="e">
        <f>Table1[[#This Row],[Amount inc GST]]-Table1[[#This Row],[GST]]</f>
        <v>#N/A</v>
      </c>
      <c r="J592" s="97"/>
      <c r="K592" s="154">
        <f>IF(J592="c",K591+Table1[[#This Row],[Amount inc GST]],K591)</f>
        <v>0</v>
      </c>
      <c r="L592" s="154">
        <f>IF(J592="p1",L591+Table1[Amount inc GST],L591)</f>
        <v>0</v>
      </c>
      <c r="M592" s="154">
        <f>IF(J592="p2",M591+Table1[Amount inc GST],M591)</f>
        <v>0</v>
      </c>
      <c r="N592" s="152">
        <f>IF(J592="s",N591+Table1[[#This Row],[Amount inc GST]],N591)</f>
        <v>0</v>
      </c>
      <c r="O592" s="129"/>
      <c r="P592" s="128" t="e">
        <f>Table1[[#This Row],[Amount ex GST]]</f>
        <v>#N/A</v>
      </c>
      <c r="Q592" s="129"/>
      <c r="R592" s="128" t="e">
        <f>Table1[[#This Row],[Amount ex GST]]-Table1[[#This Row],[Amount1]]</f>
        <v>#N/A</v>
      </c>
    </row>
    <row r="593" spans="1:18" x14ac:dyDescent="0.2">
      <c r="A593" s="99"/>
      <c r="B593" s="113"/>
      <c r="C593" s="103"/>
      <c r="D593" s="104"/>
      <c r="E593" s="101" t="e">
        <f>LOOKUP(D593,Accounts!A:A,Accounts!B:B)</f>
        <v>#N/A</v>
      </c>
      <c r="F593" s="101" t="e">
        <f>LOOKUP(Table1[[#This Row],[Account '#]],Accounts!A:A,Accounts!D:D)</f>
        <v>#N/A</v>
      </c>
      <c r="G593" s="145"/>
      <c r="H593" s="144" t="e">
        <f>IF(Table1[[#This Row],[GST?]],Table1[[#This Row],[Amount inc GST]]-(Table1[[#This Row],[Amount inc GST]]/1.15),0)</f>
        <v>#N/A</v>
      </c>
      <c r="I593" s="145" t="e">
        <f>Table1[[#This Row],[Amount inc GST]]-Table1[[#This Row],[GST]]</f>
        <v>#N/A</v>
      </c>
      <c r="J593" s="97"/>
      <c r="K593" s="154">
        <f>IF(J593="c",K592+Table1[[#This Row],[Amount inc GST]],K592)</f>
        <v>0</v>
      </c>
      <c r="L593" s="154">
        <f>IF(J593="p1",L592+Table1[Amount inc GST],L592)</f>
        <v>0</v>
      </c>
      <c r="M593" s="154">
        <f>IF(J593="p2",M592+Table1[Amount inc GST],M592)</f>
        <v>0</v>
      </c>
      <c r="N593" s="152">
        <f>IF(J593="s",N592+Table1[[#This Row],[Amount inc GST]],N592)</f>
        <v>0</v>
      </c>
      <c r="O593" s="129"/>
      <c r="P593" s="128" t="e">
        <f>Table1[[#This Row],[Amount ex GST]]</f>
        <v>#N/A</v>
      </c>
      <c r="Q593" s="129"/>
      <c r="R593" s="128" t="e">
        <f>Table1[[#This Row],[Amount ex GST]]-Table1[[#This Row],[Amount1]]</f>
        <v>#N/A</v>
      </c>
    </row>
    <row r="594" spans="1:18" x14ac:dyDescent="0.2">
      <c r="A594" s="99"/>
      <c r="B594" s="113"/>
      <c r="C594" s="103"/>
      <c r="D594" s="104"/>
      <c r="E594" s="101" t="e">
        <f>LOOKUP(D594,Accounts!A:A,Accounts!B:B)</f>
        <v>#N/A</v>
      </c>
      <c r="F594" s="101" t="e">
        <f>LOOKUP(Table1[[#This Row],[Account '#]],Accounts!A:A,Accounts!D:D)</f>
        <v>#N/A</v>
      </c>
      <c r="G594" s="145"/>
      <c r="H594" s="144" t="e">
        <f>IF(Table1[[#This Row],[GST?]],Table1[[#This Row],[Amount inc GST]]-(Table1[[#This Row],[Amount inc GST]]/1.15),0)</f>
        <v>#N/A</v>
      </c>
      <c r="I594" s="145" t="e">
        <f>Table1[[#This Row],[Amount inc GST]]-Table1[[#This Row],[GST]]</f>
        <v>#N/A</v>
      </c>
      <c r="J594" s="97"/>
      <c r="K594" s="154">
        <f>IF(J594="c",K593+Table1[[#This Row],[Amount inc GST]],K593)</f>
        <v>0</v>
      </c>
      <c r="L594" s="154">
        <f>IF(J594="p1",L593+Table1[Amount inc GST],L593)</f>
        <v>0</v>
      </c>
      <c r="M594" s="154">
        <f>IF(J594="p2",M593+Table1[Amount inc GST],M593)</f>
        <v>0</v>
      </c>
      <c r="N594" s="152">
        <f>IF(J594="s",N593+Table1[[#This Row],[Amount inc GST]],N593)</f>
        <v>0</v>
      </c>
      <c r="O594" s="129"/>
      <c r="P594" s="128" t="e">
        <f>Table1[[#This Row],[Amount ex GST]]</f>
        <v>#N/A</v>
      </c>
      <c r="Q594" s="129"/>
      <c r="R594" s="128" t="e">
        <f>Table1[[#This Row],[Amount ex GST]]-Table1[[#This Row],[Amount1]]</f>
        <v>#N/A</v>
      </c>
    </row>
    <row r="595" spans="1:18" x14ac:dyDescent="0.2">
      <c r="A595" s="99"/>
      <c r="B595" s="113"/>
      <c r="C595" s="103"/>
      <c r="D595" s="104"/>
      <c r="E595" s="101" t="e">
        <f>LOOKUP(D595,Accounts!A:A,Accounts!B:B)</f>
        <v>#N/A</v>
      </c>
      <c r="F595" s="101" t="e">
        <f>LOOKUP(Table1[[#This Row],[Account '#]],Accounts!A:A,Accounts!D:D)</f>
        <v>#N/A</v>
      </c>
      <c r="G595" s="145"/>
      <c r="H595" s="144" t="e">
        <f>IF(Table1[[#This Row],[GST?]],Table1[[#This Row],[Amount inc GST]]-(Table1[[#This Row],[Amount inc GST]]/1.15),0)</f>
        <v>#N/A</v>
      </c>
      <c r="I595" s="145" t="e">
        <f>Table1[[#This Row],[Amount inc GST]]-Table1[[#This Row],[GST]]</f>
        <v>#N/A</v>
      </c>
      <c r="J595" s="97"/>
      <c r="K595" s="154">
        <f>IF(J595="c",K594+Table1[[#This Row],[Amount inc GST]],K594)</f>
        <v>0</v>
      </c>
      <c r="L595" s="154">
        <f>IF(J595="p1",L594+Table1[Amount inc GST],L594)</f>
        <v>0</v>
      </c>
      <c r="M595" s="154">
        <f>IF(J595="p2",M594+Table1[Amount inc GST],M594)</f>
        <v>0</v>
      </c>
      <c r="N595" s="152">
        <f>IF(J595="s",N594+Table1[[#This Row],[Amount inc GST]],N594)</f>
        <v>0</v>
      </c>
      <c r="O595" s="129"/>
      <c r="P595" s="128" t="e">
        <f>Table1[[#This Row],[Amount ex GST]]</f>
        <v>#N/A</v>
      </c>
      <c r="Q595" s="129"/>
      <c r="R595" s="128" t="e">
        <f>Table1[[#This Row],[Amount ex GST]]-Table1[[#This Row],[Amount1]]</f>
        <v>#N/A</v>
      </c>
    </row>
    <row r="596" spans="1:18" x14ac:dyDescent="0.2">
      <c r="A596" s="99"/>
      <c r="B596" s="113"/>
      <c r="C596" s="103"/>
      <c r="D596" s="104"/>
      <c r="E596" s="101" t="e">
        <f>LOOKUP(D596,Accounts!A:A,Accounts!B:B)</f>
        <v>#N/A</v>
      </c>
      <c r="F596" s="101" t="e">
        <f>LOOKUP(Table1[[#This Row],[Account '#]],Accounts!A:A,Accounts!D:D)</f>
        <v>#N/A</v>
      </c>
      <c r="G596" s="145"/>
      <c r="H596" s="144" t="e">
        <f>IF(Table1[[#This Row],[GST?]],Table1[[#This Row],[Amount inc GST]]-(Table1[[#This Row],[Amount inc GST]]/1.15),0)</f>
        <v>#N/A</v>
      </c>
      <c r="I596" s="145" t="e">
        <f>Table1[[#This Row],[Amount inc GST]]-Table1[[#This Row],[GST]]</f>
        <v>#N/A</v>
      </c>
      <c r="J596" s="97"/>
      <c r="K596" s="154">
        <f>IF(J596="c",K595+Table1[[#This Row],[Amount inc GST]],K595)</f>
        <v>0</v>
      </c>
      <c r="L596" s="154">
        <f>IF(J596="p1",L595+Table1[Amount inc GST],L595)</f>
        <v>0</v>
      </c>
      <c r="M596" s="154">
        <f>IF(J596="p2",M595+Table1[Amount inc GST],M595)</f>
        <v>0</v>
      </c>
      <c r="N596" s="152">
        <f>IF(J596="s",N595+Table1[[#This Row],[Amount inc GST]],N595)</f>
        <v>0</v>
      </c>
      <c r="O596" s="129"/>
      <c r="P596" s="128" t="e">
        <f>Table1[[#This Row],[Amount ex GST]]</f>
        <v>#N/A</v>
      </c>
      <c r="Q596" s="129"/>
      <c r="R596" s="128" t="e">
        <f>Table1[[#This Row],[Amount ex GST]]-Table1[[#This Row],[Amount1]]</f>
        <v>#N/A</v>
      </c>
    </row>
    <row r="597" spans="1:18" x14ac:dyDescent="0.2">
      <c r="A597" s="99"/>
      <c r="B597" s="113"/>
      <c r="C597" s="103"/>
      <c r="D597" s="104"/>
      <c r="E597" s="101" t="e">
        <f>LOOKUP(D597,Accounts!A:A,Accounts!B:B)</f>
        <v>#N/A</v>
      </c>
      <c r="F597" s="101" t="e">
        <f>LOOKUP(Table1[[#This Row],[Account '#]],Accounts!A:A,Accounts!D:D)</f>
        <v>#N/A</v>
      </c>
      <c r="G597" s="145"/>
      <c r="H597" s="144" t="e">
        <f>IF(Table1[[#This Row],[GST?]],Table1[[#This Row],[Amount inc GST]]-(Table1[[#This Row],[Amount inc GST]]/1.15),0)</f>
        <v>#N/A</v>
      </c>
      <c r="I597" s="145" t="e">
        <f>Table1[[#This Row],[Amount inc GST]]-Table1[[#This Row],[GST]]</f>
        <v>#N/A</v>
      </c>
      <c r="J597" s="97"/>
      <c r="K597" s="154">
        <f>IF(J597="c",K596+Table1[[#This Row],[Amount inc GST]],K596)</f>
        <v>0</v>
      </c>
      <c r="L597" s="154">
        <f>IF(J597="p1",L596+Table1[Amount inc GST],L596)</f>
        <v>0</v>
      </c>
      <c r="M597" s="154">
        <f>IF(J597="p2",M596+Table1[Amount inc GST],M596)</f>
        <v>0</v>
      </c>
      <c r="N597" s="152">
        <f>IF(J597="s",N596+Table1[[#This Row],[Amount inc GST]],N596)</f>
        <v>0</v>
      </c>
      <c r="O597" s="129"/>
      <c r="P597" s="128" t="e">
        <f>Table1[[#This Row],[Amount ex GST]]</f>
        <v>#N/A</v>
      </c>
      <c r="Q597" s="129"/>
      <c r="R597" s="128" t="e">
        <f>Table1[[#This Row],[Amount ex GST]]-Table1[[#This Row],[Amount1]]</f>
        <v>#N/A</v>
      </c>
    </row>
    <row r="598" spans="1:18" x14ac:dyDescent="0.2">
      <c r="A598" s="99"/>
      <c r="B598" s="113"/>
      <c r="C598" s="103"/>
      <c r="D598" s="104"/>
      <c r="E598" s="101" t="e">
        <f>LOOKUP(D598,Accounts!A:A,Accounts!B:B)</f>
        <v>#N/A</v>
      </c>
      <c r="F598" s="101" t="e">
        <f>LOOKUP(Table1[[#This Row],[Account '#]],Accounts!A:A,Accounts!D:D)</f>
        <v>#N/A</v>
      </c>
      <c r="G598" s="145"/>
      <c r="H598" s="144" t="e">
        <f>IF(Table1[[#This Row],[GST?]],Table1[[#This Row],[Amount inc GST]]-(Table1[[#This Row],[Amount inc GST]]/1.15),0)</f>
        <v>#N/A</v>
      </c>
      <c r="I598" s="145" t="e">
        <f>Table1[[#This Row],[Amount inc GST]]-Table1[[#This Row],[GST]]</f>
        <v>#N/A</v>
      </c>
      <c r="J598" s="97"/>
      <c r="K598" s="154">
        <f>IF(J598="c",K597+Table1[[#This Row],[Amount inc GST]],K597)</f>
        <v>0</v>
      </c>
      <c r="L598" s="154">
        <f>IF(J598="p1",L597+Table1[Amount inc GST],L597)</f>
        <v>0</v>
      </c>
      <c r="M598" s="154">
        <f>IF(J598="p2",M597+Table1[Amount inc GST],M597)</f>
        <v>0</v>
      </c>
      <c r="N598" s="152">
        <f>IF(J598="s",N597+Table1[[#This Row],[Amount inc GST]],N597)</f>
        <v>0</v>
      </c>
      <c r="O598" s="129"/>
      <c r="P598" s="128" t="e">
        <f>Table1[[#This Row],[Amount ex GST]]</f>
        <v>#N/A</v>
      </c>
      <c r="Q598" s="129"/>
      <c r="R598" s="128" t="e">
        <f>Table1[[#This Row],[Amount ex GST]]-Table1[[#This Row],[Amount1]]</f>
        <v>#N/A</v>
      </c>
    </row>
    <row r="599" spans="1:18" x14ac:dyDescent="0.2">
      <c r="A599" s="99"/>
      <c r="B599" s="113"/>
      <c r="C599" s="103"/>
      <c r="D599" s="104"/>
      <c r="E599" s="101" t="e">
        <f>LOOKUP(D599,Accounts!A:A,Accounts!B:B)</f>
        <v>#N/A</v>
      </c>
      <c r="F599" s="101" t="e">
        <f>LOOKUP(Table1[[#This Row],[Account '#]],Accounts!A:A,Accounts!D:D)</f>
        <v>#N/A</v>
      </c>
      <c r="G599" s="145"/>
      <c r="H599" s="144" t="e">
        <f>IF(Table1[[#This Row],[GST?]],Table1[[#This Row],[Amount inc GST]]-(Table1[[#This Row],[Amount inc GST]]/1.15),0)</f>
        <v>#N/A</v>
      </c>
      <c r="I599" s="145" t="e">
        <f>Table1[[#This Row],[Amount inc GST]]-Table1[[#This Row],[GST]]</f>
        <v>#N/A</v>
      </c>
      <c r="J599" s="97"/>
      <c r="K599" s="154">
        <f>IF(J599="c",K598+Table1[[#This Row],[Amount inc GST]],K598)</f>
        <v>0</v>
      </c>
      <c r="L599" s="154">
        <f>IF(J599="p1",L598+Table1[Amount inc GST],L598)</f>
        <v>0</v>
      </c>
      <c r="M599" s="154">
        <f>IF(J599="p2",M598+Table1[Amount inc GST],M598)</f>
        <v>0</v>
      </c>
      <c r="N599" s="152">
        <f>IF(J599="s",N598+Table1[[#This Row],[Amount inc GST]],N598)</f>
        <v>0</v>
      </c>
      <c r="O599" s="129"/>
      <c r="P599" s="128" t="e">
        <f>Table1[[#This Row],[Amount ex GST]]</f>
        <v>#N/A</v>
      </c>
      <c r="Q599" s="129"/>
      <c r="R599" s="128" t="e">
        <f>Table1[[#This Row],[Amount ex GST]]-Table1[[#This Row],[Amount1]]</f>
        <v>#N/A</v>
      </c>
    </row>
    <row r="600" spans="1:18" x14ac:dyDescent="0.2">
      <c r="A600" s="99"/>
      <c r="B600" s="113"/>
      <c r="C600" s="103"/>
      <c r="D600" s="104"/>
      <c r="E600" s="101" t="e">
        <f>LOOKUP(D600,Accounts!A:A,Accounts!B:B)</f>
        <v>#N/A</v>
      </c>
      <c r="F600" s="101" t="e">
        <f>LOOKUP(Table1[[#This Row],[Account '#]],Accounts!A:A,Accounts!D:D)</f>
        <v>#N/A</v>
      </c>
      <c r="G600" s="145"/>
      <c r="H600" s="144" t="e">
        <f>IF(Table1[[#This Row],[GST?]],Table1[[#This Row],[Amount inc GST]]-(Table1[[#This Row],[Amount inc GST]]/1.15),0)</f>
        <v>#N/A</v>
      </c>
      <c r="I600" s="145" t="e">
        <f>Table1[[#This Row],[Amount inc GST]]-Table1[[#This Row],[GST]]</f>
        <v>#N/A</v>
      </c>
      <c r="J600" s="97"/>
      <c r="K600" s="154">
        <f>IF(J600="c",K599+Table1[[#This Row],[Amount inc GST]],K599)</f>
        <v>0</v>
      </c>
      <c r="L600" s="154">
        <f>IF(J600="p1",L599+Table1[Amount inc GST],L599)</f>
        <v>0</v>
      </c>
      <c r="M600" s="154">
        <f>IF(J600="p2",M599+Table1[Amount inc GST],M599)</f>
        <v>0</v>
      </c>
      <c r="N600" s="152">
        <f>IF(J600="s",N599+Table1[[#This Row],[Amount inc GST]],N599)</f>
        <v>0</v>
      </c>
      <c r="O600" s="129"/>
      <c r="P600" s="128" t="e">
        <f>Table1[[#This Row],[Amount ex GST]]</f>
        <v>#N/A</v>
      </c>
      <c r="Q600" s="129"/>
      <c r="R600" s="128" t="e">
        <f>Table1[[#This Row],[Amount ex GST]]-Table1[[#This Row],[Amount1]]</f>
        <v>#N/A</v>
      </c>
    </row>
    <row r="601" spans="1:18" x14ac:dyDescent="0.2">
      <c r="A601" s="99"/>
      <c r="B601" s="113"/>
      <c r="C601" s="103"/>
      <c r="D601" s="104"/>
      <c r="E601" s="101" t="e">
        <f>LOOKUP(D601,Accounts!A:A,Accounts!B:B)</f>
        <v>#N/A</v>
      </c>
      <c r="F601" s="101" t="e">
        <f>LOOKUP(Table1[[#This Row],[Account '#]],Accounts!A:A,Accounts!D:D)</f>
        <v>#N/A</v>
      </c>
      <c r="G601" s="145"/>
      <c r="H601" s="144" t="e">
        <f>IF(Table1[[#This Row],[GST?]],Table1[[#This Row],[Amount inc GST]]-(Table1[[#This Row],[Amount inc GST]]/1.15),0)</f>
        <v>#N/A</v>
      </c>
      <c r="I601" s="145" t="e">
        <f>Table1[[#This Row],[Amount inc GST]]-Table1[[#This Row],[GST]]</f>
        <v>#N/A</v>
      </c>
      <c r="J601" s="97"/>
      <c r="K601" s="154">
        <f>IF(J601="c",K600+Table1[[#This Row],[Amount inc GST]],K600)</f>
        <v>0</v>
      </c>
      <c r="L601" s="154">
        <f>IF(J601="p1",L600+Table1[Amount inc GST],L600)</f>
        <v>0</v>
      </c>
      <c r="M601" s="154">
        <f>IF(J601="p2",M600+Table1[Amount inc GST],M600)</f>
        <v>0</v>
      </c>
      <c r="N601" s="152">
        <f>IF(J601="s",N600+Table1[[#This Row],[Amount inc GST]],N600)</f>
        <v>0</v>
      </c>
      <c r="O601" s="129"/>
      <c r="P601" s="128" t="e">
        <f>Table1[[#This Row],[Amount ex GST]]</f>
        <v>#N/A</v>
      </c>
      <c r="Q601" s="129"/>
      <c r="R601" s="128" t="e">
        <f>Table1[[#This Row],[Amount ex GST]]-Table1[[#This Row],[Amount1]]</f>
        <v>#N/A</v>
      </c>
    </row>
    <row r="602" spans="1:18" x14ac:dyDescent="0.2">
      <c r="A602" s="99"/>
      <c r="B602" s="113"/>
      <c r="C602" s="103"/>
      <c r="D602" s="104"/>
      <c r="E602" s="101" t="e">
        <f>LOOKUP(D602,Accounts!A:A,Accounts!B:B)</f>
        <v>#N/A</v>
      </c>
      <c r="F602" s="101" t="e">
        <f>LOOKUP(Table1[[#This Row],[Account '#]],Accounts!A:A,Accounts!D:D)</f>
        <v>#N/A</v>
      </c>
      <c r="G602" s="145"/>
      <c r="H602" s="144" t="e">
        <f>IF(Table1[[#This Row],[GST?]],Table1[[#This Row],[Amount inc GST]]-(Table1[[#This Row],[Amount inc GST]]/1.15),0)</f>
        <v>#N/A</v>
      </c>
      <c r="I602" s="145" t="e">
        <f>Table1[[#This Row],[Amount inc GST]]-Table1[[#This Row],[GST]]</f>
        <v>#N/A</v>
      </c>
      <c r="J602" s="97"/>
      <c r="K602" s="154">
        <f>IF(J602="c",K601+Table1[[#This Row],[Amount inc GST]],K601)</f>
        <v>0</v>
      </c>
      <c r="L602" s="154">
        <f>IF(J602="p1",L601+Table1[Amount inc GST],L601)</f>
        <v>0</v>
      </c>
      <c r="M602" s="154">
        <f>IF(J602="p2",M601+Table1[Amount inc GST],M601)</f>
        <v>0</v>
      </c>
      <c r="N602" s="152">
        <f>IF(J602="s",N601+Table1[[#This Row],[Amount inc GST]],N601)</f>
        <v>0</v>
      </c>
      <c r="O602" s="129"/>
      <c r="P602" s="128" t="e">
        <f>Table1[[#This Row],[Amount ex GST]]</f>
        <v>#N/A</v>
      </c>
      <c r="Q602" s="129"/>
      <c r="R602" s="128" t="e">
        <f>Table1[[#This Row],[Amount ex GST]]-Table1[[#This Row],[Amount1]]</f>
        <v>#N/A</v>
      </c>
    </row>
    <row r="603" spans="1:18" x14ac:dyDescent="0.2">
      <c r="A603" s="99"/>
      <c r="B603" s="113"/>
      <c r="C603" s="103"/>
      <c r="D603" s="104"/>
      <c r="E603" s="101" t="e">
        <f>LOOKUP(D603,Accounts!A:A,Accounts!B:B)</f>
        <v>#N/A</v>
      </c>
      <c r="F603" s="101" t="e">
        <f>LOOKUP(Table1[[#This Row],[Account '#]],Accounts!A:A,Accounts!D:D)</f>
        <v>#N/A</v>
      </c>
      <c r="G603" s="145"/>
      <c r="H603" s="144" t="e">
        <f>IF(Table1[[#This Row],[GST?]],Table1[[#This Row],[Amount inc GST]]-(Table1[[#This Row],[Amount inc GST]]/1.15),0)</f>
        <v>#N/A</v>
      </c>
      <c r="I603" s="145" t="e">
        <f>Table1[[#This Row],[Amount inc GST]]-Table1[[#This Row],[GST]]</f>
        <v>#N/A</v>
      </c>
      <c r="J603" s="97"/>
      <c r="K603" s="154">
        <f>IF(J603="c",K602+Table1[[#This Row],[Amount inc GST]],K602)</f>
        <v>0</v>
      </c>
      <c r="L603" s="154">
        <f>IF(J603="p1",L602+Table1[Amount inc GST],L602)</f>
        <v>0</v>
      </c>
      <c r="M603" s="154">
        <f>IF(J603="p2",M602+Table1[Amount inc GST],M602)</f>
        <v>0</v>
      </c>
      <c r="N603" s="152">
        <f>IF(J603="s",N602+Table1[[#This Row],[Amount inc GST]],N602)</f>
        <v>0</v>
      </c>
      <c r="O603" s="129"/>
      <c r="P603" s="128" t="e">
        <f>Table1[[#This Row],[Amount ex GST]]</f>
        <v>#N/A</v>
      </c>
      <c r="Q603" s="129"/>
      <c r="R603" s="128" t="e">
        <f>Table1[[#This Row],[Amount ex GST]]-Table1[[#This Row],[Amount1]]</f>
        <v>#N/A</v>
      </c>
    </row>
    <row r="604" spans="1:18" x14ac:dyDescent="0.2">
      <c r="A604" s="99"/>
      <c r="B604" s="113"/>
      <c r="C604" s="103"/>
      <c r="D604" s="104"/>
      <c r="E604" s="101" t="e">
        <f>LOOKUP(D604,Accounts!A:A,Accounts!B:B)</f>
        <v>#N/A</v>
      </c>
      <c r="F604" s="101" t="e">
        <f>LOOKUP(Table1[[#This Row],[Account '#]],Accounts!A:A,Accounts!D:D)</f>
        <v>#N/A</v>
      </c>
      <c r="G604" s="145"/>
      <c r="H604" s="144" t="e">
        <f>IF(Table1[[#This Row],[GST?]],Table1[[#This Row],[Amount inc GST]]-(Table1[[#This Row],[Amount inc GST]]/1.15),0)</f>
        <v>#N/A</v>
      </c>
      <c r="I604" s="145" t="e">
        <f>Table1[[#This Row],[Amount inc GST]]-Table1[[#This Row],[GST]]</f>
        <v>#N/A</v>
      </c>
      <c r="J604" s="97"/>
      <c r="K604" s="154">
        <f>IF(J604="c",K603+Table1[[#This Row],[Amount inc GST]],K603)</f>
        <v>0</v>
      </c>
      <c r="L604" s="154">
        <f>IF(J604="p1",L603+Table1[Amount inc GST],L603)</f>
        <v>0</v>
      </c>
      <c r="M604" s="154">
        <f>IF(J604="p2",M603+Table1[Amount inc GST],M603)</f>
        <v>0</v>
      </c>
      <c r="N604" s="152">
        <f>IF(J604="s",N603+Table1[[#This Row],[Amount inc GST]],N603)</f>
        <v>0</v>
      </c>
      <c r="O604" s="129"/>
      <c r="P604" s="128" t="e">
        <f>Table1[[#This Row],[Amount ex GST]]</f>
        <v>#N/A</v>
      </c>
      <c r="Q604" s="129"/>
      <c r="R604" s="128" t="e">
        <f>Table1[[#This Row],[Amount ex GST]]-Table1[[#This Row],[Amount1]]</f>
        <v>#N/A</v>
      </c>
    </row>
    <row r="605" spans="1:18" x14ac:dyDescent="0.2">
      <c r="A605" s="99"/>
      <c r="B605" s="113"/>
      <c r="C605" s="103"/>
      <c r="D605" s="104"/>
      <c r="E605" s="101" t="e">
        <f>LOOKUP(D605,Accounts!A:A,Accounts!B:B)</f>
        <v>#N/A</v>
      </c>
      <c r="F605" s="101" t="e">
        <f>LOOKUP(Table1[[#This Row],[Account '#]],Accounts!A:A,Accounts!D:D)</f>
        <v>#N/A</v>
      </c>
      <c r="G605" s="145"/>
      <c r="H605" s="144" t="e">
        <f>IF(Table1[[#This Row],[GST?]],Table1[[#This Row],[Amount inc GST]]-(Table1[[#This Row],[Amount inc GST]]/1.15),0)</f>
        <v>#N/A</v>
      </c>
      <c r="I605" s="145" t="e">
        <f>Table1[[#This Row],[Amount inc GST]]-Table1[[#This Row],[GST]]</f>
        <v>#N/A</v>
      </c>
      <c r="J605" s="97"/>
      <c r="K605" s="154">
        <f>IF(J605="c",K604+Table1[[#This Row],[Amount inc GST]],K604)</f>
        <v>0</v>
      </c>
      <c r="L605" s="154">
        <f>IF(J605="p1",L604+Table1[Amount inc GST],L604)</f>
        <v>0</v>
      </c>
      <c r="M605" s="154">
        <f>IF(J605="p2",M604+Table1[Amount inc GST],M604)</f>
        <v>0</v>
      </c>
      <c r="N605" s="152">
        <f>IF(J605="s",N604+Table1[[#This Row],[Amount inc GST]],N604)</f>
        <v>0</v>
      </c>
      <c r="O605" s="129"/>
      <c r="P605" s="128" t="e">
        <f>Table1[[#This Row],[Amount ex GST]]</f>
        <v>#N/A</v>
      </c>
      <c r="Q605" s="129"/>
      <c r="R605" s="128" t="e">
        <f>Table1[[#This Row],[Amount ex GST]]-Table1[[#This Row],[Amount1]]</f>
        <v>#N/A</v>
      </c>
    </row>
    <row r="606" spans="1:18" x14ac:dyDescent="0.2">
      <c r="A606" s="99"/>
      <c r="B606" s="113"/>
      <c r="C606" s="103"/>
      <c r="D606" s="104"/>
      <c r="E606" s="101" t="e">
        <f>LOOKUP(D606,Accounts!A:A,Accounts!B:B)</f>
        <v>#N/A</v>
      </c>
      <c r="F606" s="101" t="e">
        <f>LOOKUP(Table1[[#This Row],[Account '#]],Accounts!A:A,Accounts!D:D)</f>
        <v>#N/A</v>
      </c>
      <c r="G606" s="145"/>
      <c r="H606" s="144" t="e">
        <f>IF(Table1[[#This Row],[GST?]],Table1[[#This Row],[Amount inc GST]]-(Table1[[#This Row],[Amount inc GST]]/1.15),0)</f>
        <v>#N/A</v>
      </c>
      <c r="I606" s="145" t="e">
        <f>Table1[[#This Row],[Amount inc GST]]-Table1[[#This Row],[GST]]</f>
        <v>#N/A</v>
      </c>
      <c r="J606" s="97"/>
      <c r="K606" s="154">
        <f>IF(J606="c",K605+Table1[[#This Row],[Amount inc GST]],K605)</f>
        <v>0</v>
      </c>
      <c r="L606" s="154">
        <f>IF(J606="p1",L605+Table1[Amount inc GST],L605)</f>
        <v>0</v>
      </c>
      <c r="M606" s="154">
        <f>IF(J606="p2",M605+Table1[Amount inc GST],M605)</f>
        <v>0</v>
      </c>
      <c r="N606" s="152">
        <f>IF(J606="s",N605+Table1[[#This Row],[Amount inc GST]],N605)</f>
        <v>0</v>
      </c>
      <c r="O606" s="129"/>
      <c r="P606" s="128" t="e">
        <f>Table1[[#This Row],[Amount ex GST]]</f>
        <v>#N/A</v>
      </c>
      <c r="Q606" s="129"/>
      <c r="R606" s="128" t="e">
        <f>Table1[[#This Row],[Amount ex GST]]-Table1[[#This Row],[Amount1]]</f>
        <v>#N/A</v>
      </c>
    </row>
    <row r="607" spans="1:18" x14ac:dyDescent="0.2">
      <c r="A607" s="99"/>
      <c r="B607" s="113"/>
      <c r="C607" s="103"/>
      <c r="D607" s="104"/>
      <c r="E607" s="101" t="e">
        <f>LOOKUP(D607,Accounts!A:A,Accounts!B:B)</f>
        <v>#N/A</v>
      </c>
      <c r="F607" s="101" t="e">
        <f>LOOKUP(Table1[[#This Row],[Account '#]],Accounts!A:A,Accounts!D:D)</f>
        <v>#N/A</v>
      </c>
      <c r="G607" s="145"/>
      <c r="H607" s="144" t="e">
        <f>IF(Table1[[#This Row],[GST?]],Table1[[#This Row],[Amount inc GST]]-(Table1[[#This Row],[Amount inc GST]]/1.15),0)</f>
        <v>#N/A</v>
      </c>
      <c r="I607" s="145" t="e">
        <f>Table1[[#This Row],[Amount inc GST]]-Table1[[#This Row],[GST]]</f>
        <v>#N/A</v>
      </c>
      <c r="J607" s="97"/>
      <c r="K607" s="154">
        <f>IF(J607="c",K606+Table1[[#This Row],[Amount inc GST]],K606)</f>
        <v>0</v>
      </c>
      <c r="L607" s="154">
        <f>IF(J607="p1",L606+Table1[Amount inc GST],L606)</f>
        <v>0</v>
      </c>
      <c r="M607" s="154">
        <f>IF(J607="p2",M606+Table1[Amount inc GST],M606)</f>
        <v>0</v>
      </c>
      <c r="N607" s="152">
        <f>IF(J607="s",N606+Table1[[#This Row],[Amount inc GST]],N606)</f>
        <v>0</v>
      </c>
      <c r="O607" s="129"/>
      <c r="P607" s="128" t="e">
        <f>Table1[[#This Row],[Amount ex GST]]</f>
        <v>#N/A</v>
      </c>
      <c r="Q607" s="129"/>
      <c r="R607" s="128" t="e">
        <f>Table1[[#This Row],[Amount ex GST]]-Table1[[#This Row],[Amount1]]</f>
        <v>#N/A</v>
      </c>
    </row>
    <row r="608" spans="1:18" x14ac:dyDescent="0.2">
      <c r="A608" s="99"/>
      <c r="B608" s="113"/>
      <c r="C608" s="103"/>
      <c r="D608" s="104"/>
      <c r="E608" s="101" t="e">
        <f>LOOKUP(D608,Accounts!A:A,Accounts!B:B)</f>
        <v>#N/A</v>
      </c>
      <c r="F608" s="101" t="e">
        <f>LOOKUP(Table1[[#This Row],[Account '#]],Accounts!A:A,Accounts!D:D)</f>
        <v>#N/A</v>
      </c>
      <c r="G608" s="145"/>
      <c r="H608" s="144" t="e">
        <f>IF(Table1[[#This Row],[GST?]],Table1[[#This Row],[Amount inc GST]]-(Table1[[#This Row],[Amount inc GST]]/1.15),0)</f>
        <v>#N/A</v>
      </c>
      <c r="I608" s="145" t="e">
        <f>Table1[[#This Row],[Amount inc GST]]-Table1[[#This Row],[GST]]</f>
        <v>#N/A</v>
      </c>
      <c r="J608" s="97"/>
      <c r="K608" s="154">
        <f>IF(J608="c",K607+Table1[[#This Row],[Amount inc GST]],K607)</f>
        <v>0</v>
      </c>
      <c r="L608" s="154">
        <f>IF(J608="p1",L607+Table1[Amount inc GST],L607)</f>
        <v>0</v>
      </c>
      <c r="M608" s="154">
        <f>IF(J608="p2",M607+Table1[Amount inc GST],M607)</f>
        <v>0</v>
      </c>
      <c r="N608" s="152">
        <f>IF(J608="s",N607+Table1[[#This Row],[Amount inc GST]],N607)</f>
        <v>0</v>
      </c>
      <c r="O608" s="129"/>
      <c r="P608" s="128" t="e">
        <f>Table1[[#This Row],[Amount ex GST]]</f>
        <v>#N/A</v>
      </c>
      <c r="Q608" s="129"/>
      <c r="R608" s="128" t="e">
        <f>Table1[[#This Row],[Amount ex GST]]-Table1[[#This Row],[Amount1]]</f>
        <v>#N/A</v>
      </c>
    </row>
    <row r="609" spans="1:18" x14ac:dyDescent="0.2">
      <c r="A609" s="99"/>
      <c r="B609" s="113"/>
      <c r="C609" s="103"/>
      <c r="D609" s="104"/>
      <c r="E609" s="101" t="e">
        <f>LOOKUP(D609,Accounts!A:A,Accounts!B:B)</f>
        <v>#N/A</v>
      </c>
      <c r="F609" s="101" t="e">
        <f>LOOKUP(Table1[[#This Row],[Account '#]],Accounts!A:A,Accounts!D:D)</f>
        <v>#N/A</v>
      </c>
      <c r="G609" s="145"/>
      <c r="H609" s="144" t="e">
        <f>IF(Table1[[#This Row],[GST?]],Table1[[#This Row],[Amount inc GST]]-(Table1[[#This Row],[Amount inc GST]]/1.15),0)</f>
        <v>#N/A</v>
      </c>
      <c r="I609" s="145" t="e">
        <f>Table1[[#This Row],[Amount inc GST]]-Table1[[#This Row],[GST]]</f>
        <v>#N/A</v>
      </c>
      <c r="J609" s="97"/>
      <c r="K609" s="154">
        <f>IF(J609="c",K608+Table1[[#This Row],[Amount inc GST]],K608)</f>
        <v>0</v>
      </c>
      <c r="L609" s="154">
        <f>IF(J609="p1",L608+Table1[Amount inc GST],L608)</f>
        <v>0</v>
      </c>
      <c r="M609" s="154">
        <f>IF(J609="p2",M608+Table1[Amount inc GST],M608)</f>
        <v>0</v>
      </c>
      <c r="N609" s="152">
        <f>IF(J609="s",N608+Table1[[#This Row],[Amount inc GST]],N608)</f>
        <v>0</v>
      </c>
      <c r="O609" s="129"/>
      <c r="P609" s="128" t="e">
        <f>Table1[[#This Row],[Amount ex GST]]</f>
        <v>#N/A</v>
      </c>
      <c r="Q609" s="129"/>
      <c r="R609" s="128" t="e">
        <f>Table1[[#This Row],[Amount ex GST]]-Table1[[#This Row],[Amount1]]</f>
        <v>#N/A</v>
      </c>
    </row>
    <row r="610" spans="1:18" x14ac:dyDescent="0.2">
      <c r="A610" s="99"/>
      <c r="B610" s="113"/>
      <c r="C610" s="103"/>
      <c r="D610" s="104"/>
      <c r="E610" s="101" t="e">
        <f>LOOKUP(D610,Accounts!A:A,Accounts!B:B)</f>
        <v>#N/A</v>
      </c>
      <c r="F610" s="101" t="e">
        <f>LOOKUP(Table1[[#This Row],[Account '#]],Accounts!A:A,Accounts!D:D)</f>
        <v>#N/A</v>
      </c>
      <c r="G610" s="145"/>
      <c r="H610" s="144" t="e">
        <f>IF(Table1[[#This Row],[GST?]],Table1[[#This Row],[Amount inc GST]]-(Table1[[#This Row],[Amount inc GST]]/1.15),0)</f>
        <v>#N/A</v>
      </c>
      <c r="I610" s="145" t="e">
        <f>Table1[[#This Row],[Amount inc GST]]-Table1[[#This Row],[GST]]</f>
        <v>#N/A</v>
      </c>
      <c r="J610" s="97"/>
      <c r="K610" s="154">
        <f>IF(J610="c",K609+Table1[[#This Row],[Amount inc GST]],K609)</f>
        <v>0</v>
      </c>
      <c r="L610" s="154">
        <f>IF(J610="p1",L609+Table1[Amount inc GST],L609)</f>
        <v>0</v>
      </c>
      <c r="M610" s="154">
        <f>IF(J610="p2",M609+Table1[Amount inc GST],M609)</f>
        <v>0</v>
      </c>
      <c r="N610" s="152">
        <f>IF(J610="s",N609+Table1[[#This Row],[Amount inc GST]],N609)</f>
        <v>0</v>
      </c>
      <c r="O610" s="129"/>
      <c r="P610" s="128" t="e">
        <f>Table1[[#This Row],[Amount ex GST]]</f>
        <v>#N/A</v>
      </c>
      <c r="Q610" s="129"/>
      <c r="R610" s="128" t="e">
        <f>Table1[[#This Row],[Amount ex GST]]-Table1[[#This Row],[Amount1]]</f>
        <v>#N/A</v>
      </c>
    </row>
    <row r="611" spans="1:18" x14ac:dyDescent="0.2">
      <c r="A611" s="99"/>
      <c r="B611" s="113"/>
      <c r="C611" s="103"/>
      <c r="D611" s="104"/>
      <c r="E611" s="101" t="e">
        <f>LOOKUP(D611,Accounts!A:A,Accounts!B:B)</f>
        <v>#N/A</v>
      </c>
      <c r="F611" s="101" t="e">
        <f>LOOKUP(Table1[[#This Row],[Account '#]],Accounts!A:A,Accounts!D:D)</f>
        <v>#N/A</v>
      </c>
      <c r="G611" s="145"/>
      <c r="H611" s="144" t="e">
        <f>IF(Table1[[#This Row],[GST?]],Table1[[#This Row],[Amount inc GST]]-(Table1[[#This Row],[Amount inc GST]]/1.15),0)</f>
        <v>#N/A</v>
      </c>
      <c r="I611" s="145" t="e">
        <f>Table1[[#This Row],[Amount inc GST]]-Table1[[#This Row],[GST]]</f>
        <v>#N/A</v>
      </c>
      <c r="J611" s="97"/>
      <c r="K611" s="154">
        <f>IF(J611="c",K610+Table1[[#This Row],[Amount inc GST]],K610)</f>
        <v>0</v>
      </c>
      <c r="L611" s="154">
        <f>IF(J611="p1",L610+Table1[Amount inc GST],L610)</f>
        <v>0</v>
      </c>
      <c r="M611" s="154">
        <f>IF(J611="p2",M610+Table1[Amount inc GST],M610)</f>
        <v>0</v>
      </c>
      <c r="N611" s="152">
        <f>IF(J611="s",N610+Table1[[#This Row],[Amount inc GST]],N610)</f>
        <v>0</v>
      </c>
      <c r="O611" s="129"/>
      <c r="P611" s="128" t="e">
        <f>Table1[[#This Row],[Amount ex GST]]</f>
        <v>#N/A</v>
      </c>
      <c r="Q611" s="129"/>
      <c r="R611" s="128" t="e">
        <f>Table1[[#This Row],[Amount ex GST]]-Table1[[#This Row],[Amount1]]</f>
        <v>#N/A</v>
      </c>
    </row>
    <row r="612" spans="1:18" x14ac:dyDescent="0.2">
      <c r="A612" s="99"/>
      <c r="B612" s="113"/>
      <c r="C612" s="103"/>
      <c r="D612" s="104"/>
      <c r="E612" s="101" t="e">
        <f>LOOKUP(D612,Accounts!A:A,Accounts!B:B)</f>
        <v>#N/A</v>
      </c>
      <c r="F612" s="101" t="e">
        <f>LOOKUP(Table1[[#This Row],[Account '#]],Accounts!A:A,Accounts!D:D)</f>
        <v>#N/A</v>
      </c>
      <c r="G612" s="145"/>
      <c r="H612" s="144" t="e">
        <f>IF(Table1[[#This Row],[GST?]],Table1[[#This Row],[Amount inc GST]]-(Table1[[#This Row],[Amount inc GST]]/1.15),0)</f>
        <v>#N/A</v>
      </c>
      <c r="I612" s="145" t="e">
        <f>Table1[[#This Row],[Amount inc GST]]-Table1[[#This Row],[GST]]</f>
        <v>#N/A</v>
      </c>
      <c r="J612" s="97"/>
      <c r="K612" s="154">
        <f>IF(J612="c",K611+Table1[[#This Row],[Amount inc GST]],K611)</f>
        <v>0</v>
      </c>
      <c r="L612" s="154">
        <f>IF(J612="p1",L611+Table1[Amount inc GST],L611)</f>
        <v>0</v>
      </c>
      <c r="M612" s="154">
        <f>IF(J612="p2",M611+Table1[Amount inc GST],M611)</f>
        <v>0</v>
      </c>
      <c r="N612" s="152">
        <f>IF(J612="s",N611+Table1[[#This Row],[Amount inc GST]],N611)</f>
        <v>0</v>
      </c>
      <c r="O612" s="129"/>
      <c r="P612" s="128" t="e">
        <f>Table1[[#This Row],[Amount ex GST]]</f>
        <v>#N/A</v>
      </c>
      <c r="Q612" s="129"/>
      <c r="R612" s="128" t="e">
        <f>Table1[[#This Row],[Amount ex GST]]-Table1[[#This Row],[Amount1]]</f>
        <v>#N/A</v>
      </c>
    </row>
    <row r="613" spans="1:18" x14ac:dyDescent="0.2">
      <c r="A613" s="99"/>
      <c r="B613" s="113"/>
      <c r="C613" s="103"/>
      <c r="D613" s="104"/>
      <c r="E613" s="101" t="e">
        <f>LOOKUP(D613,Accounts!A:A,Accounts!B:B)</f>
        <v>#N/A</v>
      </c>
      <c r="F613" s="101" t="e">
        <f>LOOKUP(Table1[[#This Row],[Account '#]],Accounts!A:A,Accounts!D:D)</f>
        <v>#N/A</v>
      </c>
      <c r="G613" s="145"/>
      <c r="H613" s="144" t="e">
        <f>IF(Table1[[#This Row],[GST?]],Table1[[#This Row],[Amount inc GST]]-(Table1[[#This Row],[Amount inc GST]]/1.15),0)</f>
        <v>#N/A</v>
      </c>
      <c r="I613" s="145" t="e">
        <f>Table1[[#This Row],[Amount inc GST]]-Table1[[#This Row],[GST]]</f>
        <v>#N/A</v>
      </c>
      <c r="J613" s="97"/>
      <c r="K613" s="154">
        <f>IF(J613="c",K612+Table1[[#This Row],[Amount inc GST]],K612)</f>
        <v>0</v>
      </c>
      <c r="L613" s="154">
        <f>IF(J613="p1",L612+Table1[Amount inc GST],L612)</f>
        <v>0</v>
      </c>
      <c r="M613" s="154">
        <f>IF(J613="p2",M612+Table1[Amount inc GST],M612)</f>
        <v>0</v>
      </c>
      <c r="N613" s="152">
        <f>IF(J613="s",N612+Table1[[#This Row],[Amount inc GST]],N612)</f>
        <v>0</v>
      </c>
      <c r="O613" s="129"/>
      <c r="P613" s="128" t="e">
        <f>Table1[[#This Row],[Amount ex GST]]</f>
        <v>#N/A</v>
      </c>
      <c r="Q613" s="129"/>
      <c r="R613" s="128" t="e">
        <f>Table1[[#This Row],[Amount ex GST]]-Table1[[#This Row],[Amount1]]</f>
        <v>#N/A</v>
      </c>
    </row>
    <row r="614" spans="1:18" x14ac:dyDescent="0.2">
      <c r="A614" s="99"/>
      <c r="B614" s="113"/>
      <c r="C614" s="103"/>
      <c r="D614" s="104"/>
      <c r="E614" s="101" t="e">
        <f>LOOKUP(D614,Accounts!A:A,Accounts!B:B)</f>
        <v>#N/A</v>
      </c>
      <c r="F614" s="101" t="e">
        <f>LOOKUP(Table1[[#This Row],[Account '#]],Accounts!A:A,Accounts!D:D)</f>
        <v>#N/A</v>
      </c>
      <c r="G614" s="145"/>
      <c r="H614" s="144" t="e">
        <f>IF(Table1[[#This Row],[GST?]],Table1[[#This Row],[Amount inc GST]]-(Table1[[#This Row],[Amount inc GST]]/1.15),0)</f>
        <v>#N/A</v>
      </c>
      <c r="I614" s="145" t="e">
        <f>Table1[[#This Row],[Amount inc GST]]-Table1[[#This Row],[GST]]</f>
        <v>#N/A</v>
      </c>
      <c r="J614" s="97"/>
      <c r="K614" s="154">
        <f>IF(J614="c",K613+Table1[[#This Row],[Amount inc GST]],K613)</f>
        <v>0</v>
      </c>
      <c r="L614" s="154">
        <f>IF(J614="p1",L613+Table1[Amount inc GST],L613)</f>
        <v>0</v>
      </c>
      <c r="M614" s="154">
        <f>IF(J614="p2",M613+Table1[Amount inc GST],M613)</f>
        <v>0</v>
      </c>
      <c r="N614" s="152">
        <f>IF(J614="s",N613+Table1[[#This Row],[Amount inc GST]],N613)</f>
        <v>0</v>
      </c>
      <c r="O614" s="129"/>
      <c r="P614" s="128" t="e">
        <f>Table1[[#This Row],[Amount ex GST]]</f>
        <v>#N/A</v>
      </c>
      <c r="Q614" s="129"/>
      <c r="R614" s="128" t="e">
        <f>Table1[[#This Row],[Amount ex GST]]-Table1[[#This Row],[Amount1]]</f>
        <v>#N/A</v>
      </c>
    </row>
    <row r="615" spans="1:18" x14ac:dyDescent="0.2">
      <c r="A615" s="99"/>
      <c r="B615" s="113"/>
      <c r="C615" s="103"/>
      <c r="D615" s="104"/>
      <c r="E615" s="101" t="e">
        <f>LOOKUP(D615,Accounts!A:A,Accounts!B:B)</f>
        <v>#N/A</v>
      </c>
      <c r="F615" s="101" t="e">
        <f>LOOKUP(Table1[[#This Row],[Account '#]],Accounts!A:A,Accounts!D:D)</f>
        <v>#N/A</v>
      </c>
      <c r="G615" s="145"/>
      <c r="H615" s="144" t="e">
        <f>IF(Table1[[#This Row],[GST?]],Table1[[#This Row],[Amount inc GST]]-(Table1[[#This Row],[Amount inc GST]]/1.15),0)</f>
        <v>#N/A</v>
      </c>
      <c r="I615" s="145" t="e">
        <f>Table1[[#This Row],[Amount inc GST]]-Table1[[#This Row],[GST]]</f>
        <v>#N/A</v>
      </c>
      <c r="J615" s="97"/>
      <c r="K615" s="154">
        <f>IF(J615="c",K614+Table1[[#This Row],[Amount inc GST]],K614)</f>
        <v>0</v>
      </c>
      <c r="L615" s="154">
        <f>IF(J615="p1",L614+Table1[Amount inc GST],L614)</f>
        <v>0</v>
      </c>
      <c r="M615" s="154">
        <f>IF(J615="p2",M614+Table1[Amount inc GST],M614)</f>
        <v>0</v>
      </c>
      <c r="N615" s="152">
        <f>IF(J615="s",N614+Table1[[#This Row],[Amount inc GST]],N614)</f>
        <v>0</v>
      </c>
      <c r="O615" s="129"/>
      <c r="P615" s="128" t="e">
        <f>Table1[[#This Row],[Amount ex GST]]</f>
        <v>#N/A</v>
      </c>
      <c r="Q615" s="129"/>
      <c r="R615" s="128" t="e">
        <f>Table1[[#This Row],[Amount ex GST]]-Table1[[#This Row],[Amount1]]</f>
        <v>#N/A</v>
      </c>
    </row>
    <row r="616" spans="1:18" x14ac:dyDescent="0.2">
      <c r="A616" s="99"/>
      <c r="B616" s="113"/>
      <c r="C616" s="103"/>
      <c r="D616" s="104"/>
      <c r="E616" s="101" t="e">
        <f>LOOKUP(D616,Accounts!A:A,Accounts!B:B)</f>
        <v>#N/A</v>
      </c>
      <c r="F616" s="101" t="e">
        <f>LOOKUP(Table1[[#This Row],[Account '#]],Accounts!A:A,Accounts!D:D)</f>
        <v>#N/A</v>
      </c>
      <c r="G616" s="145"/>
      <c r="H616" s="144" t="e">
        <f>IF(Table1[[#This Row],[GST?]],Table1[[#This Row],[Amount inc GST]]-(Table1[[#This Row],[Amount inc GST]]/1.15),0)</f>
        <v>#N/A</v>
      </c>
      <c r="I616" s="145" t="e">
        <f>Table1[[#This Row],[Amount inc GST]]-Table1[[#This Row],[GST]]</f>
        <v>#N/A</v>
      </c>
      <c r="J616" s="97"/>
      <c r="K616" s="154">
        <f>IF(J616="c",K615+Table1[[#This Row],[Amount inc GST]],K615)</f>
        <v>0</v>
      </c>
      <c r="L616" s="154">
        <f>IF(J616="p1",L615+Table1[Amount inc GST],L615)</f>
        <v>0</v>
      </c>
      <c r="M616" s="154">
        <f>IF(J616="p2",M615+Table1[Amount inc GST],M615)</f>
        <v>0</v>
      </c>
      <c r="N616" s="152">
        <f>IF(J616="s",N615+Table1[[#This Row],[Amount inc GST]],N615)</f>
        <v>0</v>
      </c>
      <c r="O616" s="129"/>
      <c r="P616" s="128" t="e">
        <f>Table1[[#This Row],[Amount ex GST]]</f>
        <v>#N/A</v>
      </c>
      <c r="Q616" s="129"/>
      <c r="R616" s="128" t="e">
        <f>Table1[[#This Row],[Amount ex GST]]-Table1[[#This Row],[Amount1]]</f>
        <v>#N/A</v>
      </c>
    </row>
    <row r="617" spans="1:18" x14ac:dyDescent="0.2">
      <c r="A617" s="99"/>
      <c r="B617" s="116"/>
      <c r="C617" s="117"/>
      <c r="D617" s="118"/>
      <c r="E617" s="119" t="e">
        <f>LOOKUP(D617,Accounts!A:A,Accounts!B:B)</f>
        <v>#N/A</v>
      </c>
      <c r="F617" s="119" t="e">
        <f>LOOKUP(Table1[[#This Row],[Account '#]],Accounts!A:A,Accounts!D:D)</f>
        <v>#N/A</v>
      </c>
      <c r="G617" s="148"/>
      <c r="H617" s="144" t="e">
        <f>IF(Table1[[#This Row],[GST?]],Table1[[#This Row],[Amount inc GST]]-(Table1[[#This Row],[Amount inc GST]]/1.15),0)</f>
        <v>#N/A</v>
      </c>
      <c r="I617" s="148" t="e">
        <f>Table1[[#This Row],[Amount inc GST]]-Table1[[#This Row],[GST]]</f>
        <v>#N/A</v>
      </c>
      <c r="J617" s="97"/>
      <c r="K617" s="155">
        <f>IF(J617="c",K616+Table1[[#This Row],[Amount inc GST]],K616)</f>
        <v>0</v>
      </c>
      <c r="L617" s="155">
        <f>IF(J617="p1",L616+Table1[Amount inc GST],L616)</f>
        <v>0</v>
      </c>
      <c r="M617" s="155">
        <f>IF(J617="p2",M616+Table1[Amount inc GST],M616)</f>
        <v>0</v>
      </c>
      <c r="N617" s="152">
        <f>IF(J617="s",N616+Table1[[#This Row],[Amount inc GST]],N616)</f>
        <v>0</v>
      </c>
      <c r="O617" s="130"/>
      <c r="P617" s="128" t="e">
        <f>Table1[[#This Row],[Amount ex GST]]</f>
        <v>#N/A</v>
      </c>
      <c r="Q617" s="130"/>
      <c r="R617" s="128" t="e">
        <f>Table1[[#This Row],[Amount ex GST]]-Table1[[#This Row],[Amount1]]</f>
        <v>#N/A</v>
      </c>
    </row>
    <row r="618" spans="1:18" x14ac:dyDescent="0.2">
      <c r="B618" s="4"/>
      <c r="G618" s="149"/>
      <c r="H618" s="149"/>
      <c r="I618" s="149"/>
      <c r="J618" s="86"/>
      <c r="K618" s="86"/>
      <c r="L618" s="86"/>
      <c r="M618" s="86"/>
      <c r="N618" s="86"/>
    </row>
    <row r="619" spans="1:18" x14ac:dyDescent="0.2">
      <c r="B619" s="4"/>
      <c r="G619" s="149"/>
      <c r="H619" s="149"/>
      <c r="I619" s="149"/>
      <c r="J619" s="86"/>
      <c r="K619" s="86"/>
      <c r="L619" s="86"/>
      <c r="M619" s="86"/>
      <c r="N619" s="86"/>
    </row>
    <row r="620" spans="1:18" x14ac:dyDescent="0.2">
      <c r="B620" s="4"/>
      <c r="G620" s="149"/>
      <c r="H620" s="149"/>
      <c r="I620" s="149"/>
      <c r="J620" s="86"/>
      <c r="K620" s="86"/>
      <c r="L620" s="86"/>
      <c r="M620" s="86"/>
      <c r="N620" s="86"/>
    </row>
    <row r="621" spans="1:18" x14ac:dyDescent="0.2">
      <c r="B621" s="4"/>
      <c r="G621" s="149"/>
      <c r="H621" s="149"/>
      <c r="I621" s="149"/>
      <c r="J621" s="86"/>
      <c r="K621" s="86"/>
      <c r="L621" s="86"/>
      <c r="M621" s="86"/>
      <c r="N621" s="86"/>
    </row>
    <row r="622" spans="1:18" x14ac:dyDescent="0.2">
      <c r="B622" s="4"/>
      <c r="G622" s="149"/>
      <c r="H622" s="149"/>
      <c r="I622" s="149"/>
      <c r="J622" s="86"/>
      <c r="K622" s="86"/>
      <c r="L622" s="86"/>
      <c r="M622" s="86"/>
      <c r="N622" s="86"/>
    </row>
    <row r="623" spans="1:18" x14ac:dyDescent="0.2">
      <c r="B623" s="4"/>
      <c r="G623" s="149"/>
      <c r="H623" s="149"/>
      <c r="I623" s="149"/>
      <c r="J623" s="86"/>
      <c r="K623" s="86"/>
      <c r="L623" s="86"/>
      <c r="M623" s="86"/>
      <c r="N623" s="86"/>
    </row>
    <row r="624" spans="1:18" x14ac:dyDescent="0.2">
      <c r="B624" s="4"/>
      <c r="G624" s="149"/>
      <c r="H624" s="149"/>
      <c r="I624" s="149"/>
      <c r="J624" s="86"/>
      <c r="K624" s="86"/>
      <c r="L624" s="86"/>
      <c r="M624" s="86"/>
      <c r="N624" s="86"/>
    </row>
    <row r="625" spans="2:14" x14ac:dyDescent="0.2">
      <c r="B625" s="4"/>
      <c r="G625" s="149"/>
      <c r="H625" s="149"/>
      <c r="I625" s="149"/>
      <c r="J625" s="86"/>
      <c r="K625" s="86"/>
      <c r="L625" s="86"/>
      <c r="M625" s="86"/>
      <c r="N625" s="86"/>
    </row>
    <row r="626" spans="2:14" x14ac:dyDescent="0.2">
      <c r="B626" s="4"/>
      <c r="G626" s="149"/>
      <c r="H626" s="149"/>
      <c r="I626" s="149"/>
      <c r="J626" s="86"/>
      <c r="K626" s="86"/>
      <c r="L626" s="86"/>
      <c r="M626" s="86"/>
      <c r="N626" s="86"/>
    </row>
    <row r="627" spans="2:14" x14ac:dyDescent="0.2">
      <c r="B627" s="4"/>
      <c r="G627" s="149"/>
      <c r="H627" s="149"/>
      <c r="I627" s="149"/>
      <c r="J627" s="86"/>
      <c r="K627" s="86"/>
      <c r="L627" s="86"/>
      <c r="M627" s="86"/>
      <c r="N627" s="86"/>
    </row>
    <row r="628" spans="2:14" x14ac:dyDescent="0.2">
      <c r="B628" s="4"/>
      <c r="G628" s="149"/>
      <c r="H628" s="149"/>
      <c r="I628" s="149"/>
      <c r="J628" s="86"/>
      <c r="K628" s="86"/>
      <c r="L628" s="86"/>
      <c r="M628" s="86"/>
      <c r="N628" s="86"/>
    </row>
    <row r="629" spans="2:14" x14ac:dyDescent="0.2">
      <c r="B629" s="4"/>
      <c r="G629" s="149"/>
      <c r="H629" s="149"/>
      <c r="I629" s="149"/>
      <c r="J629" s="86"/>
      <c r="K629" s="86"/>
      <c r="L629" s="86"/>
      <c r="M629" s="86"/>
      <c r="N629" s="86"/>
    </row>
    <row r="630" spans="2:14" x14ac:dyDescent="0.2">
      <c r="B630" s="4"/>
      <c r="G630" s="149"/>
      <c r="H630" s="149"/>
      <c r="I630" s="149"/>
      <c r="J630" s="86"/>
      <c r="K630" s="86"/>
      <c r="L630" s="86"/>
      <c r="M630" s="86"/>
      <c r="N630" s="86"/>
    </row>
    <row r="631" spans="2:14" x14ac:dyDescent="0.2">
      <c r="B631" s="4"/>
      <c r="G631" s="149"/>
      <c r="H631" s="149"/>
      <c r="I631" s="149"/>
      <c r="J631" s="86"/>
      <c r="K631" s="86"/>
      <c r="L631" s="86"/>
      <c r="M631" s="86"/>
      <c r="N631" s="86"/>
    </row>
    <row r="632" spans="2:14" x14ac:dyDescent="0.2">
      <c r="B632" s="4"/>
      <c r="G632" s="149"/>
      <c r="H632" s="149"/>
      <c r="I632" s="149"/>
      <c r="J632" s="86"/>
      <c r="K632" s="86"/>
      <c r="L632" s="86"/>
      <c r="M632" s="86"/>
      <c r="N632" s="86"/>
    </row>
    <row r="633" spans="2:14" x14ac:dyDescent="0.2">
      <c r="B633" s="4"/>
      <c r="G633" s="149"/>
      <c r="H633" s="149"/>
      <c r="I633" s="149"/>
      <c r="J633" s="86"/>
      <c r="K633" s="86"/>
      <c r="L633" s="86"/>
      <c r="M633" s="86"/>
      <c r="N633" s="86"/>
    </row>
    <row r="634" spans="2:14" x14ac:dyDescent="0.2">
      <c r="B634" s="4"/>
      <c r="G634" s="149"/>
      <c r="H634" s="149"/>
      <c r="I634" s="149"/>
      <c r="J634" s="86"/>
      <c r="K634" s="86"/>
      <c r="L634" s="86"/>
      <c r="M634" s="86"/>
      <c r="N634" s="86"/>
    </row>
    <row r="635" spans="2:14" x14ac:dyDescent="0.2">
      <c r="B635" s="4"/>
      <c r="G635" s="149"/>
      <c r="H635" s="149"/>
      <c r="I635" s="149"/>
      <c r="J635" s="86"/>
      <c r="K635" s="86"/>
      <c r="L635" s="86"/>
      <c r="M635" s="86"/>
      <c r="N635" s="86"/>
    </row>
    <row r="636" spans="2:14" x14ac:dyDescent="0.2">
      <c r="B636" s="4"/>
      <c r="G636" s="149"/>
      <c r="H636" s="149"/>
      <c r="I636" s="149"/>
      <c r="J636" s="86"/>
      <c r="K636" s="86"/>
      <c r="L636" s="86"/>
      <c r="M636" s="86"/>
      <c r="N636" s="86"/>
    </row>
    <row r="637" spans="2:14" x14ac:dyDescent="0.2">
      <c r="B637" s="4"/>
      <c r="G637" s="149"/>
      <c r="H637" s="149"/>
      <c r="I637" s="149"/>
      <c r="J637" s="86"/>
      <c r="K637" s="86"/>
      <c r="L637" s="86"/>
      <c r="M637" s="86"/>
      <c r="N637" s="86"/>
    </row>
    <row r="638" spans="2:14" x14ac:dyDescent="0.2">
      <c r="B638" s="4"/>
      <c r="G638" s="149"/>
      <c r="H638" s="149"/>
      <c r="I638" s="149"/>
      <c r="J638" s="86"/>
      <c r="K638" s="86"/>
      <c r="L638" s="86"/>
      <c r="M638" s="86"/>
      <c r="N638" s="86"/>
    </row>
    <row r="639" spans="2:14" x14ac:dyDescent="0.2">
      <c r="B639" s="4"/>
      <c r="G639" s="149"/>
      <c r="H639" s="149"/>
      <c r="I639" s="149"/>
      <c r="J639" s="86"/>
      <c r="K639" s="86"/>
      <c r="L639" s="86"/>
      <c r="M639" s="86"/>
      <c r="N639" s="86"/>
    </row>
    <row r="640" spans="2:14" x14ac:dyDescent="0.2">
      <c r="B640" s="4"/>
      <c r="G640" s="149"/>
      <c r="H640" s="149"/>
      <c r="I640" s="149"/>
      <c r="J640" s="86"/>
      <c r="K640" s="86"/>
      <c r="L640" s="86"/>
      <c r="M640" s="86"/>
      <c r="N640" s="86"/>
    </row>
    <row r="641" spans="2:14" x14ac:dyDescent="0.2">
      <c r="B641" s="4"/>
      <c r="G641" s="149"/>
      <c r="H641" s="149"/>
      <c r="I641" s="149"/>
      <c r="J641" s="86"/>
      <c r="K641" s="86"/>
      <c r="L641" s="86"/>
      <c r="M641" s="86"/>
      <c r="N641" s="86"/>
    </row>
    <row r="642" spans="2:14" x14ac:dyDescent="0.2">
      <c r="B642" s="4"/>
      <c r="G642" s="149"/>
      <c r="H642" s="149"/>
      <c r="I642" s="149"/>
      <c r="J642" s="86"/>
      <c r="K642" s="86"/>
      <c r="L642" s="86"/>
      <c r="M642" s="86"/>
      <c r="N642" s="86"/>
    </row>
    <row r="643" spans="2:14" x14ac:dyDescent="0.2">
      <c r="B643" s="4"/>
      <c r="G643" s="149"/>
      <c r="H643" s="149"/>
      <c r="I643" s="149"/>
      <c r="J643" s="86"/>
      <c r="K643" s="86"/>
      <c r="L643" s="86"/>
      <c r="M643" s="86"/>
      <c r="N643" s="86"/>
    </row>
    <row r="644" spans="2:14" x14ac:dyDescent="0.2">
      <c r="B644" s="4"/>
      <c r="G644" s="149"/>
      <c r="H644" s="149"/>
      <c r="I644" s="149"/>
      <c r="J644" s="86"/>
      <c r="K644" s="86"/>
      <c r="L644" s="86"/>
      <c r="M644" s="86"/>
      <c r="N644" s="86"/>
    </row>
    <row r="645" spans="2:14" x14ac:dyDescent="0.2">
      <c r="B645" s="4"/>
      <c r="G645" s="149"/>
      <c r="H645" s="149"/>
      <c r="I645" s="149"/>
      <c r="J645" s="86"/>
      <c r="K645" s="86"/>
      <c r="L645" s="86"/>
      <c r="M645" s="86"/>
      <c r="N645" s="86"/>
    </row>
    <row r="646" spans="2:14" x14ac:dyDescent="0.2">
      <c r="B646" s="4"/>
      <c r="G646" s="149"/>
      <c r="H646" s="149"/>
      <c r="I646" s="149"/>
      <c r="J646" s="86"/>
      <c r="K646" s="86"/>
      <c r="L646" s="86"/>
      <c r="M646" s="86"/>
      <c r="N646" s="86"/>
    </row>
    <row r="647" spans="2:14" x14ac:dyDescent="0.2">
      <c r="B647" s="4"/>
      <c r="G647" s="149"/>
      <c r="H647" s="149"/>
      <c r="I647" s="149"/>
      <c r="J647" s="86"/>
      <c r="K647" s="86"/>
      <c r="L647" s="86"/>
      <c r="M647" s="86"/>
      <c r="N647" s="86"/>
    </row>
    <row r="648" spans="2:14" x14ac:dyDescent="0.2">
      <c r="B648" s="4"/>
      <c r="G648" s="149"/>
      <c r="H648" s="149"/>
      <c r="I648" s="149"/>
      <c r="J648" s="86"/>
      <c r="K648" s="86"/>
      <c r="L648" s="86"/>
      <c r="M648" s="86"/>
      <c r="N648" s="86"/>
    </row>
    <row r="649" spans="2:14" x14ac:dyDescent="0.2">
      <c r="B649" s="4"/>
      <c r="G649" s="149"/>
      <c r="H649" s="149"/>
      <c r="I649" s="149"/>
      <c r="J649" s="86"/>
      <c r="K649" s="86"/>
      <c r="L649" s="86"/>
      <c r="M649" s="86"/>
      <c r="N649" s="86"/>
    </row>
    <row r="650" spans="2:14" x14ac:dyDescent="0.2">
      <c r="B650" s="4"/>
      <c r="G650" s="149"/>
      <c r="H650" s="149"/>
      <c r="I650" s="149"/>
      <c r="J650" s="86"/>
      <c r="K650" s="86"/>
      <c r="L650" s="86"/>
      <c r="M650" s="86"/>
      <c r="N650" s="86"/>
    </row>
    <row r="651" spans="2:14" x14ac:dyDescent="0.2">
      <c r="B651" s="4"/>
      <c r="G651" s="149"/>
      <c r="H651" s="149"/>
      <c r="I651" s="149"/>
      <c r="J651" s="86"/>
      <c r="K651" s="86"/>
      <c r="L651" s="86"/>
      <c r="M651" s="86"/>
      <c r="N651" s="86"/>
    </row>
    <row r="652" spans="2:14" x14ac:dyDescent="0.2">
      <c r="B652" s="4"/>
      <c r="G652" s="149"/>
      <c r="H652" s="149"/>
      <c r="I652" s="149"/>
      <c r="J652" s="86"/>
      <c r="K652" s="86"/>
      <c r="L652" s="86"/>
      <c r="M652" s="86"/>
      <c r="N652" s="86"/>
    </row>
    <row r="653" spans="2:14" x14ac:dyDescent="0.2">
      <c r="B653" s="4"/>
      <c r="G653" s="149"/>
      <c r="H653" s="149"/>
      <c r="I653" s="149"/>
      <c r="J653" s="86"/>
      <c r="K653" s="86"/>
      <c r="L653" s="86"/>
      <c r="M653" s="86"/>
      <c r="N653" s="86"/>
    </row>
    <row r="654" spans="2:14" x14ac:dyDescent="0.2">
      <c r="B654" s="4"/>
      <c r="G654" s="149"/>
      <c r="H654" s="149"/>
      <c r="I654" s="149"/>
      <c r="J654" s="86"/>
      <c r="K654" s="86"/>
      <c r="L654" s="86"/>
      <c r="M654" s="86"/>
      <c r="N654" s="86"/>
    </row>
    <row r="655" spans="2:14" x14ac:dyDescent="0.2">
      <c r="B655" s="4"/>
      <c r="G655" s="149"/>
      <c r="H655" s="149"/>
      <c r="I655" s="149"/>
      <c r="J655" s="86"/>
      <c r="K655" s="86"/>
      <c r="L655" s="86"/>
      <c r="M655" s="86"/>
      <c r="N655" s="86"/>
    </row>
    <row r="656" spans="2:14" x14ac:dyDescent="0.2">
      <c r="B656" s="4"/>
      <c r="G656" s="149"/>
      <c r="H656" s="149"/>
      <c r="I656" s="149"/>
      <c r="J656" s="86"/>
      <c r="K656" s="86"/>
      <c r="L656" s="86"/>
      <c r="M656" s="86"/>
      <c r="N656" s="86"/>
    </row>
    <row r="657" spans="2:14" x14ac:dyDescent="0.2">
      <c r="B657" s="4"/>
      <c r="G657" s="149"/>
      <c r="H657" s="149"/>
      <c r="I657" s="149"/>
      <c r="J657" s="86"/>
      <c r="K657" s="86"/>
      <c r="L657" s="86"/>
      <c r="M657" s="86"/>
      <c r="N657" s="86"/>
    </row>
    <row r="658" spans="2:14" x14ac:dyDescent="0.2">
      <c r="B658" s="4"/>
      <c r="G658" s="149"/>
      <c r="H658" s="149"/>
      <c r="I658" s="149"/>
      <c r="J658" s="86"/>
      <c r="K658" s="86"/>
      <c r="L658" s="86"/>
      <c r="M658" s="86"/>
      <c r="N658" s="86"/>
    </row>
    <row r="659" spans="2:14" x14ac:dyDescent="0.2">
      <c r="B659" s="4"/>
      <c r="G659" s="149"/>
      <c r="H659" s="149"/>
      <c r="I659" s="149"/>
      <c r="J659" s="86"/>
      <c r="K659" s="86"/>
      <c r="L659" s="86"/>
      <c r="M659" s="86"/>
      <c r="N659" s="86"/>
    </row>
    <row r="660" spans="2:14" x14ac:dyDescent="0.2">
      <c r="B660" s="4"/>
      <c r="G660" s="149"/>
      <c r="H660" s="149"/>
      <c r="I660" s="149"/>
      <c r="J660" s="86"/>
      <c r="K660" s="86"/>
      <c r="L660" s="86"/>
      <c r="M660" s="86"/>
      <c r="N660" s="86"/>
    </row>
    <row r="661" spans="2:14" x14ac:dyDescent="0.2">
      <c r="B661" s="4"/>
      <c r="G661" s="149"/>
      <c r="H661" s="149"/>
      <c r="I661" s="149"/>
      <c r="J661" s="86"/>
      <c r="K661" s="86"/>
      <c r="L661" s="86"/>
      <c r="M661" s="86"/>
      <c r="N661" s="86"/>
    </row>
    <row r="662" spans="2:14" x14ac:dyDescent="0.2">
      <c r="B662" s="4"/>
      <c r="G662" s="149"/>
      <c r="H662" s="149"/>
      <c r="I662" s="149"/>
      <c r="J662" s="86"/>
      <c r="K662" s="86"/>
      <c r="L662" s="86"/>
      <c r="M662" s="86"/>
      <c r="N662" s="86"/>
    </row>
    <row r="663" spans="2:14" x14ac:dyDescent="0.2">
      <c r="B663" s="4"/>
      <c r="G663" s="149"/>
      <c r="H663" s="149"/>
      <c r="I663" s="149"/>
      <c r="J663" s="86"/>
      <c r="K663" s="86"/>
      <c r="L663" s="86"/>
      <c r="M663" s="86"/>
      <c r="N663" s="86"/>
    </row>
    <row r="664" spans="2:14" x14ac:dyDescent="0.2">
      <c r="B664" s="4"/>
      <c r="G664" s="149"/>
      <c r="H664" s="149"/>
      <c r="I664" s="149"/>
      <c r="J664" s="86"/>
      <c r="K664" s="86"/>
      <c r="L664" s="86"/>
      <c r="M664" s="86"/>
      <c r="N664" s="86"/>
    </row>
    <row r="665" spans="2:14" x14ac:dyDescent="0.2">
      <c r="B665" s="4"/>
      <c r="G665" s="149"/>
      <c r="H665" s="149"/>
      <c r="I665" s="149"/>
      <c r="J665" s="86"/>
      <c r="K665" s="86"/>
      <c r="L665" s="86"/>
      <c r="M665" s="86"/>
      <c r="N665" s="86"/>
    </row>
    <row r="666" spans="2:14" x14ac:dyDescent="0.2">
      <c r="B666" s="4"/>
      <c r="G666" s="149"/>
      <c r="H666" s="149"/>
      <c r="I666" s="149"/>
      <c r="J666" s="86"/>
      <c r="K666" s="86"/>
      <c r="L666" s="86"/>
      <c r="M666" s="86"/>
      <c r="N666" s="86"/>
    </row>
    <row r="667" spans="2:14" x14ac:dyDescent="0.2">
      <c r="B667" s="4"/>
      <c r="G667" s="149"/>
      <c r="H667" s="149"/>
      <c r="I667" s="149"/>
      <c r="J667" s="86"/>
      <c r="K667" s="86"/>
      <c r="L667" s="86"/>
      <c r="M667" s="86"/>
      <c r="N667" s="86"/>
    </row>
    <row r="668" spans="2:14" x14ac:dyDescent="0.2">
      <c r="B668" s="4"/>
      <c r="G668" s="149"/>
      <c r="H668" s="149"/>
      <c r="I668" s="149"/>
      <c r="J668" s="86"/>
      <c r="K668" s="86"/>
      <c r="L668" s="86"/>
      <c r="M668" s="86"/>
      <c r="N668" s="86"/>
    </row>
    <row r="669" spans="2:14" x14ac:dyDescent="0.2">
      <c r="B669" s="4"/>
      <c r="G669" s="149"/>
      <c r="H669" s="149"/>
      <c r="I669" s="149"/>
      <c r="J669" s="86"/>
      <c r="K669" s="86"/>
      <c r="L669" s="86"/>
      <c r="M669" s="86"/>
      <c r="N669" s="86"/>
    </row>
    <row r="670" spans="2:14" x14ac:dyDescent="0.2">
      <c r="B670" s="4"/>
      <c r="G670" s="149"/>
      <c r="H670" s="149"/>
      <c r="I670" s="149"/>
      <c r="J670" s="86"/>
      <c r="K670" s="86"/>
      <c r="L670" s="86"/>
      <c r="M670" s="86"/>
      <c r="N670" s="86"/>
    </row>
    <row r="671" spans="2:14" x14ac:dyDescent="0.2">
      <c r="B671" s="4"/>
      <c r="G671" s="149"/>
      <c r="H671" s="149"/>
      <c r="I671" s="149"/>
      <c r="J671" s="86"/>
      <c r="K671" s="86"/>
      <c r="L671" s="86"/>
      <c r="M671" s="86"/>
      <c r="N671" s="86"/>
    </row>
    <row r="672" spans="2:14" x14ac:dyDescent="0.2">
      <c r="B672" s="4"/>
      <c r="G672" s="149"/>
      <c r="H672" s="149"/>
      <c r="I672" s="149"/>
      <c r="J672" s="86"/>
      <c r="K672" s="86"/>
      <c r="L672" s="86"/>
      <c r="M672" s="86"/>
      <c r="N672" s="86"/>
    </row>
    <row r="673" spans="2:14" x14ac:dyDescent="0.2">
      <c r="B673" s="4"/>
      <c r="G673" s="149"/>
      <c r="H673" s="149"/>
      <c r="I673" s="149"/>
      <c r="J673" s="86"/>
      <c r="K673" s="86"/>
      <c r="L673" s="86"/>
      <c r="M673" s="86"/>
      <c r="N673" s="86"/>
    </row>
    <row r="674" spans="2:14" x14ac:dyDescent="0.2">
      <c r="B674" s="4"/>
      <c r="G674" s="149"/>
      <c r="H674" s="149"/>
      <c r="I674" s="149"/>
      <c r="J674" s="86"/>
      <c r="K674" s="86"/>
      <c r="L674" s="86"/>
      <c r="M674" s="86"/>
      <c r="N674" s="86"/>
    </row>
    <row r="675" spans="2:14" x14ac:dyDescent="0.2">
      <c r="B675" s="4"/>
      <c r="G675" s="149"/>
      <c r="H675" s="149"/>
      <c r="I675" s="149"/>
      <c r="J675" s="86"/>
      <c r="K675" s="86"/>
      <c r="L675" s="86"/>
      <c r="M675" s="86"/>
      <c r="N675" s="86"/>
    </row>
    <row r="676" spans="2:14" x14ac:dyDescent="0.2">
      <c r="B676" s="4"/>
      <c r="G676" s="149"/>
      <c r="H676" s="149"/>
      <c r="I676" s="149"/>
      <c r="J676" s="86"/>
      <c r="K676" s="86"/>
      <c r="L676" s="86"/>
      <c r="M676" s="86"/>
      <c r="N676" s="86"/>
    </row>
    <row r="677" spans="2:14" x14ac:dyDescent="0.2">
      <c r="B677" s="4"/>
      <c r="G677" s="149"/>
      <c r="H677" s="149"/>
      <c r="I677" s="149"/>
      <c r="J677" s="86"/>
      <c r="K677" s="86"/>
      <c r="L677" s="86"/>
      <c r="M677" s="86"/>
      <c r="N677" s="86"/>
    </row>
    <row r="678" spans="2:14" x14ac:dyDescent="0.2">
      <c r="B678" s="4"/>
      <c r="G678" s="149"/>
      <c r="H678" s="149"/>
      <c r="I678" s="149"/>
      <c r="J678" s="86"/>
      <c r="K678" s="86"/>
      <c r="L678" s="86"/>
      <c r="M678" s="86"/>
      <c r="N678" s="86"/>
    </row>
    <row r="679" spans="2:14" x14ac:dyDescent="0.2">
      <c r="B679" s="4"/>
      <c r="G679" s="149"/>
      <c r="H679" s="149"/>
      <c r="I679" s="149"/>
      <c r="J679" s="86"/>
      <c r="K679" s="86"/>
      <c r="L679" s="86"/>
      <c r="M679" s="86"/>
      <c r="N679" s="86"/>
    </row>
    <row r="680" spans="2:14" x14ac:dyDescent="0.2">
      <c r="B680" s="4"/>
      <c r="G680" s="149"/>
      <c r="H680" s="149"/>
      <c r="I680" s="149"/>
      <c r="J680" s="86"/>
      <c r="K680" s="86"/>
      <c r="L680" s="86"/>
      <c r="M680" s="86"/>
      <c r="N680" s="86"/>
    </row>
    <row r="681" spans="2:14" x14ac:dyDescent="0.2">
      <c r="B681" s="4"/>
      <c r="G681" s="149"/>
      <c r="H681" s="149"/>
      <c r="I681" s="149"/>
      <c r="J681" s="86"/>
      <c r="K681" s="86"/>
      <c r="L681" s="86"/>
      <c r="M681" s="86"/>
      <c r="N681" s="86"/>
    </row>
    <row r="682" spans="2:14" x14ac:dyDescent="0.2">
      <c r="B682" s="4"/>
      <c r="G682" s="149"/>
      <c r="H682" s="149"/>
      <c r="I682" s="149"/>
      <c r="J682" s="86"/>
      <c r="K682" s="86"/>
      <c r="L682" s="86"/>
      <c r="M682" s="86"/>
      <c r="N682" s="86"/>
    </row>
    <row r="683" spans="2:14" x14ac:dyDescent="0.2">
      <c r="B683" s="4"/>
      <c r="G683" s="149"/>
      <c r="H683" s="149"/>
      <c r="I683" s="149"/>
      <c r="J683" s="86"/>
      <c r="K683" s="86"/>
      <c r="L683" s="86"/>
      <c r="M683" s="86"/>
      <c r="N683" s="86"/>
    </row>
    <row r="684" spans="2:14" x14ac:dyDescent="0.2">
      <c r="B684" s="4"/>
      <c r="G684" s="149"/>
      <c r="H684" s="149"/>
      <c r="I684" s="149"/>
      <c r="J684" s="86"/>
      <c r="K684" s="86"/>
      <c r="L684" s="86"/>
      <c r="M684" s="86"/>
      <c r="N684" s="86"/>
    </row>
    <row r="685" spans="2:14" x14ac:dyDescent="0.2">
      <c r="B685" s="4"/>
      <c r="G685" s="149"/>
      <c r="H685" s="149"/>
      <c r="I685" s="149"/>
      <c r="J685" s="86"/>
      <c r="K685" s="86"/>
      <c r="L685" s="86"/>
      <c r="M685" s="86"/>
      <c r="N685" s="86"/>
    </row>
    <row r="686" spans="2:14" x14ac:dyDescent="0.2">
      <c r="B686" s="4"/>
      <c r="G686" s="149"/>
      <c r="H686" s="149"/>
      <c r="I686" s="149"/>
      <c r="J686" s="86"/>
      <c r="K686" s="86"/>
      <c r="L686" s="86"/>
      <c r="M686" s="86"/>
      <c r="N686" s="86"/>
    </row>
    <row r="687" spans="2:14" x14ac:dyDescent="0.2">
      <c r="B687" s="4"/>
      <c r="G687" s="149"/>
      <c r="H687" s="149"/>
      <c r="I687" s="149"/>
      <c r="J687" s="86"/>
      <c r="K687" s="86"/>
      <c r="L687" s="86"/>
      <c r="M687" s="86"/>
      <c r="N687" s="86"/>
    </row>
    <row r="688" spans="2:14" x14ac:dyDescent="0.2">
      <c r="B688" s="4"/>
      <c r="G688" s="149"/>
      <c r="H688" s="149"/>
      <c r="I688" s="149"/>
      <c r="J688" s="86"/>
      <c r="K688" s="86"/>
      <c r="L688" s="86"/>
      <c r="M688" s="86"/>
      <c r="N688" s="86"/>
    </row>
    <row r="689" spans="2:14" x14ac:dyDescent="0.2">
      <c r="B689" s="4"/>
      <c r="G689" s="149"/>
      <c r="H689" s="149"/>
      <c r="I689" s="149"/>
      <c r="J689" s="86"/>
      <c r="K689" s="86"/>
      <c r="L689" s="86"/>
      <c r="M689" s="86"/>
      <c r="N689" s="86"/>
    </row>
    <row r="690" spans="2:14" x14ac:dyDescent="0.2">
      <c r="B690" s="4"/>
      <c r="G690" s="149"/>
      <c r="H690" s="149"/>
      <c r="I690" s="149"/>
      <c r="J690" s="86"/>
      <c r="K690" s="86"/>
      <c r="L690" s="86"/>
      <c r="M690" s="86"/>
      <c r="N690" s="86"/>
    </row>
    <row r="691" spans="2:14" x14ac:dyDescent="0.2">
      <c r="B691" s="4"/>
      <c r="G691" s="149"/>
      <c r="H691" s="149"/>
      <c r="I691" s="149"/>
      <c r="J691" s="86"/>
      <c r="K691" s="86"/>
      <c r="L691" s="86"/>
      <c r="M691" s="86"/>
      <c r="N691" s="86"/>
    </row>
    <row r="692" spans="2:14" x14ac:dyDescent="0.2">
      <c r="B692" s="4"/>
      <c r="G692" s="149"/>
      <c r="H692" s="149"/>
      <c r="I692" s="149"/>
      <c r="J692" s="86"/>
      <c r="K692" s="86"/>
      <c r="L692" s="86"/>
      <c r="M692" s="86"/>
      <c r="N692" s="86"/>
    </row>
    <row r="693" spans="2:14" x14ac:dyDescent="0.2">
      <c r="B693" s="4"/>
      <c r="G693" s="149"/>
      <c r="H693" s="149"/>
      <c r="I693" s="149"/>
      <c r="J693" s="86"/>
      <c r="K693" s="86"/>
      <c r="L693" s="86"/>
      <c r="M693" s="86"/>
      <c r="N693" s="86"/>
    </row>
    <row r="694" spans="2:14" x14ac:dyDescent="0.2">
      <c r="B694" s="4"/>
      <c r="G694" s="149"/>
      <c r="H694" s="149"/>
      <c r="I694" s="149"/>
      <c r="J694" s="86"/>
      <c r="K694" s="86"/>
      <c r="L694" s="86"/>
      <c r="M694" s="86"/>
      <c r="N694" s="86"/>
    </row>
    <row r="695" spans="2:14" x14ac:dyDescent="0.2">
      <c r="B695" s="4"/>
      <c r="G695" s="149"/>
      <c r="H695" s="149"/>
      <c r="I695" s="149"/>
      <c r="J695" s="86"/>
      <c r="K695" s="86"/>
      <c r="L695" s="86"/>
      <c r="M695" s="86"/>
      <c r="N695" s="86"/>
    </row>
    <row r="696" spans="2:14" x14ac:dyDescent="0.2">
      <c r="B696" s="4"/>
      <c r="G696" s="149"/>
      <c r="H696" s="149"/>
      <c r="I696" s="149"/>
      <c r="J696" s="86"/>
      <c r="K696" s="86"/>
      <c r="L696" s="86"/>
      <c r="M696" s="86"/>
      <c r="N696" s="86"/>
    </row>
    <row r="697" spans="2:14" x14ac:dyDescent="0.2">
      <c r="B697" s="4"/>
      <c r="G697" s="149"/>
      <c r="H697" s="149"/>
      <c r="I697" s="149"/>
      <c r="J697" s="86"/>
      <c r="K697" s="86"/>
      <c r="L697" s="86"/>
      <c r="M697" s="86"/>
      <c r="N697" s="86"/>
    </row>
    <row r="698" spans="2:14" x14ac:dyDescent="0.2">
      <c r="B698" s="4"/>
      <c r="G698" s="149"/>
      <c r="H698" s="149"/>
      <c r="I698" s="149"/>
      <c r="J698" s="86"/>
      <c r="K698" s="86"/>
      <c r="L698" s="86"/>
      <c r="M698" s="86"/>
      <c r="N698" s="86"/>
    </row>
    <row r="699" spans="2:14" x14ac:dyDescent="0.2">
      <c r="B699" s="4"/>
      <c r="G699" s="149"/>
      <c r="H699" s="149"/>
      <c r="I699" s="149"/>
      <c r="J699" s="86"/>
      <c r="K699" s="86"/>
      <c r="L699" s="86"/>
      <c r="M699" s="86"/>
      <c r="N699" s="86"/>
    </row>
    <row r="700" spans="2:14" x14ac:dyDescent="0.2">
      <c r="B700" s="4"/>
      <c r="G700" s="149"/>
      <c r="H700" s="149"/>
      <c r="I700" s="149"/>
      <c r="J700" s="86"/>
      <c r="K700" s="86"/>
      <c r="L700" s="86"/>
      <c r="M700" s="86"/>
      <c r="N700" s="86"/>
    </row>
    <row r="701" spans="2:14" x14ac:dyDescent="0.2">
      <c r="B701" s="4"/>
      <c r="G701" s="149"/>
      <c r="H701" s="149"/>
      <c r="I701" s="149"/>
      <c r="J701" s="86"/>
      <c r="K701" s="86"/>
      <c r="L701" s="86"/>
      <c r="M701" s="86"/>
      <c r="N701" s="86"/>
    </row>
    <row r="702" spans="2:14" x14ac:dyDescent="0.2">
      <c r="B702" s="4"/>
      <c r="G702" s="149"/>
      <c r="H702" s="149"/>
      <c r="I702" s="149"/>
      <c r="J702" s="86"/>
      <c r="K702" s="86"/>
      <c r="L702" s="86"/>
      <c r="M702" s="86"/>
      <c r="N702" s="86"/>
    </row>
    <row r="703" spans="2:14" x14ac:dyDescent="0.2">
      <c r="B703" s="4"/>
      <c r="G703" s="149"/>
      <c r="H703" s="149"/>
      <c r="I703" s="149"/>
      <c r="J703" s="86"/>
      <c r="K703" s="86"/>
      <c r="L703" s="86"/>
      <c r="M703" s="86"/>
      <c r="N703" s="86"/>
    </row>
    <row r="704" spans="2:14" x14ac:dyDescent="0.2">
      <c r="B704" s="4"/>
      <c r="G704" s="149"/>
      <c r="H704" s="149"/>
      <c r="I704" s="149"/>
      <c r="J704" s="86"/>
      <c r="K704" s="86"/>
      <c r="L704" s="86"/>
      <c r="M704" s="86"/>
      <c r="N704" s="86"/>
    </row>
    <row r="705" spans="2:14" x14ac:dyDescent="0.2">
      <c r="B705" s="4"/>
      <c r="G705" s="149"/>
      <c r="H705" s="149"/>
      <c r="I705" s="149"/>
      <c r="J705" s="86"/>
      <c r="K705" s="86"/>
      <c r="L705" s="86"/>
      <c r="M705" s="86"/>
      <c r="N705" s="86"/>
    </row>
    <row r="706" spans="2:14" x14ac:dyDescent="0.2">
      <c r="B706" s="4"/>
      <c r="G706" s="149"/>
      <c r="H706" s="149"/>
      <c r="I706" s="149"/>
      <c r="J706" s="86"/>
      <c r="K706" s="86"/>
      <c r="L706" s="86"/>
      <c r="M706" s="86"/>
      <c r="N706" s="86"/>
    </row>
    <row r="707" spans="2:14" x14ac:dyDescent="0.2">
      <c r="B707" s="4"/>
      <c r="G707" s="149"/>
      <c r="H707" s="149"/>
      <c r="I707" s="149"/>
      <c r="J707" s="86"/>
      <c r="K707" s="86"/>
      <c r="L707" s="86"/>
      <c r="M707" s="86"/>
      <c r="N707" s="86"/>
    </row>
    <row r="708" spans="2:14" x14ac:dyDescent="0.2">
      <c r="B708" s="4"/>
      <c r="G708" s="149"/>
      <c r="H708" s="149"/>
      <c r="I708" s="149"/>
      <c r="J708" s="86"/>
      <c r="K708" s="86"/>
      <c r="L708" s="86"/>
      <c r="M708" s="86"/>
      <c r="N708" s="86"/>
    </row>
    <row r="709" spans="2:14" x14ac:dyDescent="0.2">
      <c r="B709" s="4"/>
      <c r="G709" s="149"/>
      <c r="H709" s="149"/>
      <c r="I709" s="149"/>
      <c r="J709" s="86"/>
      <c r="K709" s="86"/>
      <c r="L709" s="86"/>
      <c r="M709" s="86"/>
      <c r="N709" s="86"/>
    </row>
    <row r="710" spans="2:14" x14ac:dyDescent="0.2">
      <c r="B710" s="4"/>
      <c r="G710" s="149"/>
      <c r="H710" s="149"/>
      <c r="I710" s="149"/>
      <c r="J710" s="86"/>
      <c r="K710" s="86"/>
      <c r="L710" s="86"/>
      <c r="M710" s="86"/>
      <c r="N710" s="86"/>
    </row>
    <row r="711" spans="2:14" x14ac:dyDescent="0.2">
      <c r="B711" s="4"/>
      <c r="G711" s="149"/>
      <c r="H711" s="149"/>
      <c r="I711" s="149"/>
      <c r="J711" s="86"/>
      <c r="K711" s="86"/>
      <c r="L711" s="86"/>
      <c r="M711" s="86"/>
      <c r="N711" s="86"/>
    </row>
    <row r="712" spans="2:14" x14ac:dyDescent="0.2">
      <c r="B712" s="4"/>
      <c r="G712" s="149"/>
      <c r="H712" s="149"/>
      <c r="I712" s="149"/>
      <c r="J712" s="86"/>
      <c r="K712" s="86"/>
      <c r="L712" s="86"/>
      <c r="M712" s="86"/>
      <c r="N712" s="86"/>
    </row>
    <row r="713" spans="2:14" x14ac:dyDescent="0.2">
      <c r="B713" s="4"/>
      <c r="G713" s="149"/>
      <c r="H713" s="149"/>
      <c r="I713" s="149"/>
      <c r="J713" s="86"/>
      <c r="K713" s="86"/>
      <c r="L713" s="86"/>
      <c r="M713" s="86"/>
      <c r="N713" s="86"/>
    </row>
    <row r="714" spans="2:14" x14ac:dyDescent="0.2">
      <c r="B714" s="4"/>
      <c r="G714" s="149"/>
      <c r="H714" s="149"/>
      <c r="I714" s="149"/>
      <c r="J714" s="86"/>
      <c r="K714" s="86"/>
      <c r="L714" s="86"/>
      <c r="M714" s="86"/>
      <c r="N714" s="86"/>
    </row>
    <row r="715" spans="2:14" x14ac:dyDescent="0.2">
      <c r="B715" s="4"/>
      <c r="G715" s="149"/>
      <c r="H715" s="149"/>
      <c r="I715" s="149"/>
      <c r="J715" s="86"/>
      <c r="K715" s="86"/>
      <c r="L715" s="86"/>
      <c r="M715" s="86"/>
      <c r="N715" s="86"/>
    </row>
    <row r="716" spans="2:14" x14ac:dyDescent="0.2">
      <c r="B716" s="4"/>
      <c r="G716" s="149"/>
      <c r="H716" s="149"/>
      <c r="I716" s="149"/>
      <c r="J716" s="86"/>
      <c r="K716" s="86"/>
      <c r="L716" s="86"/>
      <c r="M716" s="86"/>
      <c r="N716" s="86"/>
    </row>
    <row r="717" spans="2:14" x14ac:dyDescent="0.2">
      <c r="B717" s="4"/>
      <c r="G717" s="149"/>
      <c r="H717" s="149"/>
      <c r="I717" s="149"/>
      <c r="J717" s="86"/>
      <c r="K717" s="86"/>
      <c r="L717" s="86"/>
      <c r="M717" s="86"/>
      <c r="N717" s="86"/>
    </row>
    <row r="718" spans="2:14" x14ac:dyDescent="0.2">
      <c r="B718" s="4"/>
      <c r="G718" s="149"/>
      <c r="H718" s="149"/>
      <c r="I718" s="149"/>
      <c r="J718" s="86"/>
      <c r="K718" s="86"/>
      <c r="L718" s="86"/>
      <c r="M718" s="86"/>
      <c r="N718" s="86"/>
    </row>
    <row r="719" spans="2:14" x14ac:dyDescent="0.2">
      <c r="B719" s="4"/>
      <c r="G719" s="149"/>
      <c r="H719" s="149"/>
      <c r="I719" s="149"/>
      <c r="J719" s="86"/>
      <c r="K719" s="86"/>
      <c r="L719" s="86"/>
      <c r="M719" s="86"/>
      <c r="N719" s="86"/>
    </row>
    <row r="720" spans="2:14" x14ac:dyDescent="0.2">
      <c r="B720" s="4"/>
      <c r="G720" s="149"/>
      <c r="H720" s="149"/>
      <c r="I720" s="149"/>
      <c r="J720" s="86"/>
      <c r="K720" s="86"/>
      <c r="L720" s="86"/>
      <c r="M720" s="86"/>
      <c r="N720" s="86"/>
    </row>
    <row r="721" spans="2:14" x14ac:dyDescent="0.2">
      <c r="B721" s="4"/>
      <c r="G721" s="149"/>
      <c r="H721" s="149"/>
      <c r="I721" s="149"/>
      <c r="J721" s="86"/>
      <c r="K721" s="86"/>
      <c r="L721" s="86"/>
      <c r="M721" s="86"/>
      <c r="N721" s="86"/>
    </row>
    <row r="722" spans="2:14" x14ac:dyDescent="0.2">
      <c r="B722" s="4"/>
      <c r="G722" s="149"/>
      <c r="H722" s="149"/>
      <c r="I722" s="149"/>
      <c r="J722" s="86"/>
      <c r="K722" s="86"/>
      <c r="L722" s="86"/>
      <c r="M722" s="86"/>
      <c r="N722" s="86"/>
    </row>
    <row r="723" spans="2:14" x14ac:dyDescent="0.2">
      <c r="B723" s="4"/>
      <c r="G723" s="149"/>
      <c r="H723" s="149"/>
      <c r="I723" s="149"/>
      <c r="J723" s="86"/>
      <c r="K723" s="86"/>
      <c r="L723" s="86"/>
      <c r="M723" s="86"/>
      <c r="N723" s="86"/>
    </row>
    <row r="724" spans="2:14" x14ac:dyDescent="0.2">
      <c r="B724" s="4"/>
      <c r="G724" s="149"/>
      <c r="H724" s="149"/>
      <c r="I724" s="149"/>
      <c r="J724" s="86"/>
      <c r="K724" s="86"/>
      <c r="L724" s="86"/>
      <c r="M724" s="86"/>
      <c r="N724" s="86"/>
    </row>
    <row r="725" spans="2:14" x14ac:dyDescent="0.2">
      <c r="B725" s="4"/>
      <c r="G725" s="149"/>
      <c r="H725" s="149"/>
      <c r="I725" s="149"/>
      <c r="J725" s="86"/>
      <c r="K725" s="86"/>
      <c r="L725" s="86"/>
      <c r="M725" s="86"/>
      <c r="N725" s="86"/>
    </row>
    <row r="726" spans="2:14" x14ac:dyDescent="0.2">
      <c r="B726" s="4"/>
      <c r="G726" s="149"/>
      <c r="H726" s="149"/>
      <c r="I726" s="149"/>
      <c r="J726" s="86"/>
      <c r="K726" s="86"/>
      <c r="L726" s="86"/>
      <c r="M726" s="86"/>
      <c r="N726" s="86"/>
    </row>
    <row r="727" spans="2:14" x14ac:dyDescent="0.2">
      <c r="B727" s="4"/>
      <c r="G727" s="149"/>
      <c r="H727" s="149"/>
      <c r="I727" s="149"/>
      <c r="J727" s="86"/>
      <c r="K727" s="86"/>
      <c r="L727" s="86"/>
      <c r="M727" s="86"/>
      <c r="N727" s="86"/>
    </row>
    <row r="728" spans="2:14" x14ac:dyDescent="0.2">
      <c r="B728" s="4"/>
      <c r="G728" s="149"/>
      <c r="H728" s="149"/>
      <c r="I728" s="149"/>
      <c r="J728" s="86"/>
      <c r="K728" s="86"/>
      <c r="L728" s="86"/>
      <c r="M728" s="86"/>
      <c r="N728" s="86"/>
    </row>
    <row r="729" spans="2:14" x14ac:dyDescent="0.2">
      <c r="B729" s="4"/>
      <c r="G729" s="149"/>
      <c r="H729" s="149"/>
      <c r="I729" s="149"/>
      <c r="J729" s="86"/>
      <c r="K729" s="86"/>
      <c r="L729" s="86"/>
      <c r="M729" s="86"/>
      <c r="N729" s="86"/>
    </row>
    <row r="730" spans="2:14" x14ac:dyDescent="0.2">
      <c r="B730" s="4"/>
      <c r="G730" s="149"/>
      <c r="H730" s="149"/>
      <c r="I730" s="149"/>
      <c r="J730" s="86"/>
      <c r="K730" s="86"/>
      <c r="L730" s="86"/>
      <c r="M730" s="86"/>
      <c r="N730" s="86"/>
    </row>
    <row r="731" spans="2:14" x14ac:dyDescent="0.2">
      <c r="B731" s="4"/>
      <c r="G731" s="149"/>
      <c r="H731" s="149"/>
      <c r="I731" s="149"/>
      <c r="J731" s="86"/>
      <c r="K731" s="86"/>
      <c r="L731" s="86"/>
      <c r="M731" s="86"/>
      <c r="N731" s="86"/>
    </row>
    <row r="732" spans="2:14" x14ac:dyDescent="0.2">
      <c r="B732" s="4"/>
      <c r="G732" s="149"/>
      <c r="H732" s="149"/>
      <c r="I732" s="149"/>
      <c r="J732" s="86"/>
      <c r="K732" s="86"/>
      <c r="L732" s="86"/>
      <c r="M732" s="86"/>
      <c r="N732" s="86"/>
    </row>
    <row r="733" spans="2:14" x14ac:dyDescent="0.2">
      <c r="B733" s="4"/>
      <c r="G733" s="149"/>
      <c r="H733" s="149"/>
      <c r="I733" s="149"/>
      <c r="J733" s="86"/>
      <c r="K733" s="86"/>
      <c r="L733" s="86"/>
      <c r="M733" s="86"/>
      <c r="N733" s="86"/>
    </row>
    <row r="734" spans="2:14" x14ac:dyDescent="0.2">
      <c r="B734" s="4"/>
      <c r="G734" s="149"/>
      <c r="H734" s="149"/>
      <c r="I734" s="149"/>
      <c r="J734" s="86"/>
      <c r="K734" s="86"/>
      <c r="L734" s="86"/>
      <c r="M734" s="86"/>
      <c r="N734" s="86"/>
    </row>
    <row r="735" spans="2:14" x14ac:dyDescent="0.2">
      <c r="B735" s="4"/>
      <c r="G735" s="149"/>
      <c r="H735" s="149"/>
      <c r="I735" s="149"/>
      <c r="J735" s="86"/>
      <c r="K735" s="86"/>
      <c r="L735" s="86"/>
      <c r="M735" s="86"/>
      <c r="N735" s="86"/>
    </row>
    <row r="736" spans="2:14" x14ac:dyDescent="0.2">
      <c r="B736" s="4"/>
      <c r="G736" s="149"/>
      <c r="H736" s="149"/>
      <c r="I736" s="149"/>
      <c r="J736" s="86"/>
      <c r="K736" s="86"/>
      <c r="L736" s="86"/>
      <c r="M736" s="86"/>
      <c r="N736" s="86"/>
    </row>
    <row r="737" spans="2:14" x14ac:dyDescent="0.2">
      <c r="B737" s="4"/>
      <c r="G737" s="149"/>
      <c r="H737" s="149"/>
      <c r="I737" s="149"/>
      <c r="J737" s="86"/>
      <c r="K737" s="86"/>
      <c r="L737" s="86"/>
      <c r="M737" s="86"/>
      <c r="N737" s="86"/>
    </row>
    <row r="738" spans="2:14" x14ac:dyDescent="0.2">
      <c r="B738" s="4"/>
      <c r="G738" s="149"/>
      <c r="H738" s="149"/>
      <c r="I738" s="149"/>
      <c r="J738" s="86"/>
      <c r="K738" s="86"/>
      <c r="L738" s="86"/>
      <c r="M738" s="86"/>
      <c r="N738" s="86"/>
    </row>
    <row r="739" spans="2:14" x14ac:dyDescent="0.2">
      <c r="B739" s="4"/>
      <c r="G739" s="149"/>
      <c r="H739" s="149"/>
      <c r="I739" s="149"/>
      <c r="J739" s="86"/>
      <c r="K739" s="86"/>
      <c r="L739" s="86"/>
      <c r="M739" s="86"/>
      <c r="N739" s="86"/>
    </row>
    <row r="740" spans="2:14" x14ac:dyDescent="0.2">
      <c r="B740" s="4"/>
      <c r="G740" s="149"/>
      <c r="H740" s="149"/>
      <c r="I740" s="149"/>
      <c r="J740" s="86"/>
      <c r="K740" s="86"/>
      <c r="L740" s="86"/>
      <c r="M740" s="86"/>
      <c r="N740" s="86"/>
    </row>
    <row r="741" spans="2:14" x14ac:dyDescent="0.2">
      <c r="B741" s="4"/>
      <c r="G741" s="149"/>
      <c r="H741" s="149"/>
      <c r="I741" s="149"/>
      <c r="J741" s="86"/>
      <c r="K741" s="86"/>
      <c r="L741" s="86"/>
      <c r="M741" s="86"/>
      <c r="N741" s="86"/>
    </row>
    <row r="742" spans="2:14" x14ac:dyDescent="0.2">
      <c r="B742" s="4"/>
      <c r="G742" s="149"/>
      <c r="H742" s="149"/>
      <c r="I742" s="149"/>
      <c r="J742" s="86"/>
      <c r="K742" s="86"/>
      <c r="L742" s="86"/>
      <c r="M742" s="86"/>
      <c r="N742" s="86"/>
    </row>
    <row r="743" spans="2:14" x14ac:dyDescent="0.2">
      <c r="B743" s="4"/>
      <c r="G743" s="149"/>
      <c r="H743" s="149"/>
      <c r="I743" s="149"/>
      <c r="J743" s="86"/>
      <c r="K743" s="86"/>
      <c r="L743" s="86"/>
      <c r="M743" s="86"/>
      <c r="N743" s="86"/>
    </row>
    <row r="744" spans="2:14" x14ac:dyDescent="0.2">
      <c r="B744" s="4"/>
      <c r="G744" s="149"/>
      <c r="H744" s="149"/>
      <c r="I744" s="149"/>
      <c r="J744" s="86"/>
      <c r="K744" s="86"/>
      <c r="L744" s="86"/>
      <c r="M744" s="86"/>
      <c r="N744" s="86"/>
    </row>
    <row r="745" spans="2:14" x14ac:dyDescent="0.2">
      <c r="B745" s="4"/>
      <c r="G745" s="149"/>
      <c r="H745" s="149"/>
      <c r="I745" s="149"/>
      <c r="J745" s="86"/>
      <c r="K745" s="86"/>
      <c r="L745" s="86"/>
      <c r="M745" s="86"/>
      <c r="N745" s="86"/>
    </row>
    <row r="746" spans="2:14" x14ac:dyDescent="0.2">
      <c r="B746" s="4"/>
      <c r="G746" s="149"/>
      <c r="H746" s="149"/>
      <c r="I746" s="149"/>
      <c r="J746" s="86"/>
      <c r="K746" s="86"/>
      <c r="L746" s="86"/>
      <c r="M746" s="86"/>
      <c r="N746" s="86"/>
    </row>
    <row r="747" spans="2:14" x14ac:dyDescent="0.2">
      <c r="B747" s="4"/>
      <c r="G747" s="149"/>
      <c r="H747" s="149"/>
      <c r="I747" s="149"/>
      <c r="J747" s="86"/>
      <c r="K747" s="86"/>
      <c r="L747" s="86"/>
      <c r="M747" s="86"/>
      <c r="N747" s="86"/>
    </row>
    <row r="748" spans="2:14" x14ac:dyDescent="0.2">
      <c r="B748" s="4"/>
      <c r="G748" s="149"/>
      <c r="H748" s="149"/>
      <c r="I748" s="149"/>
      <c r="J748" s="86"/>
      <c r="K748" s="86"/>
      <c r="L748" s="86"/>
      <c r="M748" s="86"/>
      <c r="N748" s="86"/>
    </row>
    <row r="749" spans="2:14" x14ac:dyDescent="0.2">
      <c r="B749" s="4"/>
      <c r="G749" s="149"/>
      <c r="H749" s="149"/>
      <c r="I749" s="149"/>
      <c r="J749" s="86"/>
      <c r="K749" s="86"/>
      <c r="L749" s="86"/>
      <c r="M749" s="86"/>
      <c r="N749" s="86"/>
    </row>
    <row r="750" spans="2:14" x14ac:dyDescent="0.2">
      <c r="B750" s="4"/>
      <c r="G750" s="149"/>
      <c r="H750" s="149"/>
      <c r="I750" s="149"/>
      <c r="J750" s="86"/>
      <c r="K750" s="86"/>
      <c r="L750" s="86"/>
      <c r="M750" s="86"/>
      <c r="N750" s="86"/>
    </row>
    <row r="751" spans="2:14" x14ac:dyDescent="0.2">
      <c r="B751" s="4"/>
      <c r="G751" s="149"/>
      <c r="H751" s="149"/>
      <c r="I751" s="149"/>
      <c r="J751" s="86"/>
      <c r="K751" s="86"/>
      <c r="L751" s="86"/>
      <c r="M751" s="86"/>
      <c r="N751" s="86"/>
    </row>
    <row r="752" spans="2:14" x14ac:dyDescent="0.2">
      <c r="B752" s="4"/>
      <c r="G752" s="149"/>
      <c r="H752" s="149"/>
      <c r="I752" s="149"/>
      <c r="J752" s="86"/>
      <c r="K752" s="86"/>
      <c r="L752" s="86"/>
      <c r="M752" s="86"/>
      <c r="N752" s="86"/>
    </row>
    <row r="753" spans="2:14" x14ac:dyDescent="0.2">
      <c r="B753" s="4"/>
      <c r="G753" s="149"/>
      <c r="H753" s="149"/>
      <c r="I753" s="149"/>
      <c r="J753" s="86"/>
      <c r="K753" s="86"/>
      <c r="L753" s="86"/>
      <c r="M753" s="86"/>
      <c r="N753" s="86"/>
    </row>
    <row r="754" spans="2:14" x14ac:dyDescent="0.2">
      <c r="B754" s="4"/>
      <c r="G754" s="149"/>
      <c r="H754" s="149"/>
      <c r="I754" s="149"/>
      <c r="J754" s="86"/>
      <c r="K754" s="86"/>
      <c r="L754" s="86"/>
      <c r="M754" s="86"/>
      <c r="N754" s="86"/>
    </row>
    <row r="755" spans="2:14" x14ac:dyDescent="0.2">
      <c r="B755" s="4"/>
      <c r="G755" s="149"/>
      <c r="H755" s="149"/>
      <c r="I755" s="149"/>
      <c r="J755" s="86"/>
      <c r="K755" s="86"/>
      <c r="L755" s="86"/>
      <c r="M755" s="86"/>
      <c r="N755" s="86"/>
    </row>
    <row r="756" spans="2:14" x14ac:dyDescent="0.2">
      <c r="B756" s="4"/>
      <c r="G756" s="149"/>
      <c r="H756" s="149"/>
      <c r="I756" s="149"/>
      <c r="J756" s="86"/>
      <c r="K756" s="86"/>
      <c r="L756" s="86"/>
      <c r="M756" s="86"/>
      <c r="N756" s="86"/>
    </row>
    <row r="757" spans="2:14" x14ac:dyDescent="0.2">
      <c r="B757" s="4"/>
      <c r="G757" s="149"/>
      <c r="H757" s="149"/>
      <c r="I757" s="149"/>
      <c r="J757" s="86"/>
      <c r="K757" s="86"/>
      <c r="L757" s="86"/>
      <c r="M757" s="86"/>
      <c r="N757" s="86"/>
    </row>
    <row r="758" spans="2:14" x14ac:dyDescent="0.2">
      <c r="B758" s="4"/>
      <c r="G758" s="149"/>
      <c r="H758" s="149"/>
      <c r="I758" s="149"/>
      <c r="J758" s="86"/>
      <c r="K758" s="86"/>
      <c r="L758" s="86"/>
      <c r="M758" s="86"/>
      <c r="N758" s="86"/>
    </row>
    <row r="759" spans="2:14" x14ac:dyDescent="0.2">
      <c r="B759" s="4"/>
      <c r="G759" s="149"/>
      <c r="H759" s="149"/>
      <c r="I759" s="149"/>
      <c r="J759" s="86"/>
      <c r="K759" s="86"/>
      <c r="L759" s="86"/>
      <c r="M759" s="86"/>
      <c r="N759" s="86"/>
    </row>
    <row r="760" spans="2:14" x14ac:dyDescent="0.2">
      <c r="B760" s="4"/>
      <c r="G760" s="149"/>
      <c r="H760" s="149"/>
      <c r="I760" s="149"/>
      <c r="J760" s="86"/>
      <c r="K760" s="86"/>
      <c r="L760" s="86"/>
      <c r="M760" s="86"/>
      <c r="N760" s="86"/>
    </row>
    <row r="761" spans="2:14" x14ac:dyDescent="0.2">
      <c r="B761" s="4"/>
      <c r="G761" s="149"/>
      <c r="H761" s="149"/>
      <c r="I761" s="149"/>
      <c r="J761" s="86"/>
      <c r="K761" s="86"/>
      <c r="L761" s="86"/>
      <c r="M761" s="86"/>
      <c r="N761" s="86"/>
    </row>
    <row r="762" spans="2:14" x14ac:dyDescent="0.2">
      <c r="B762" s="4"/>
      <c r="G762" s="149"/>
      <c r="H762" s="149"/>
      <c r="I762" s="149"/>
      <c r="J762" s="86"/>
      <c r="K762" s="86"/>
      <c r="L762" s="86"/>
      <c r="M762" s="86"/>
      <c r="N762" s="86"/>
    </row>
    <row r="763" spans="2:14" x14ac:dyDescent="0.2">
      <c r="B763" s="4"/>
      <c r="G763" s="149"/>
      <c r="H763" s="149"/>
      <c r="I763" s="149"/>
      <c r="J763" s="86"/>
      <c r="K763" s="86"/>
      <c r="L763" s="86"/>
      <c r="M763" s="86"/>
      <c r="N763" s="86"/>
    </row>
    <row r="764" spans="2:14" x14ac:dyDescent="0.2">
      <c r="B764" s="4"/>
      <c r="G764" s="149"/>
      <c r="H764" s="149"/>
      <c r="I764" s="149"/>
      <c r="J764" s="86"/>
      <c r="K764" s="86"/>
      <c r="L764" s="86"/>
      <c r="M764" s="86"/>
      <c r="N764" s="86"/>
    </row>
    <row r="765" spans="2:14" x14ac:dyDescent="0.2">
      <c r="B765" s="4"/>
      <c r="G765" s="149"/>
      <c r="H765" s="149"/>
      <c r="I765" s="149"/>
      <c r="J765" s="86"/>
      <c r="K765" s="86"/>
      <c r="L765" s="86"/>
      <c r="M765" s="86"/>
      <c r="N765" s="86"/>
    </row>
    <row r="766" spans="2:14" x14ac:dyDescent="0.2">
      <c r="B766" s="4"/>
      <c r="G766" s="149"/>
      <c r="H766" s="149"/>
      <c r="I766" s="149"/>
      <c r="J766" s="86"/>
      <c r="K766" s="86"/>
      <c r="L766" s="86"/>
      <c r="M766" s="86"/>
      <c r="N766" s="86"/>
    </row>
    <row r="767" spans="2:14" x14ac:dyDescent="0.2">
      <c r="B767" s="4"/>
      <c r="G767" s="149"/>
      <c r="H767" s="149"/>
      <c r="I767" s="149"/>
      <c r="J767" s="86"/>
      <c r="K767" s="86"/>
      <c r="L767" s="86"/>
      <c r="M767" s="86"/>
      <c r="N767" s="86"/>
    </row>
    <row r="768" spans="2:14" x14ac:dyDescent="0.2">
      <c r="B768" s="4"/>
      <c r="G768" s="149"/>
      <c r="H768" s="149"/>
      <c r="I768" s="149"/>
      <c r="J768" s="86"/>
      <c r="K768" s="86"/>
      <c r="L768" s="86"/>
      <c r="M768" s="86"/>
      <c r="N768" s="86"/>
    </row>
    <row r="769" spans="2:14" x14ac:dyDescent="0.2">
      <c r="B769" s="4"/>
      <c r="G769" s="149"/>
      <c r="H769" s="149"/>
      <c r="I769" s="149"/>
      <c r="J769" s="86"/>
      <c r="K769" s="86"/>
      <c r="L769" s="86"/>
      <c r="M769" s="86"/>
      <c r="N769" s="86"/>
    </row>
    <row r="770" spans="2:14" x14ac:dyDescent="0.2">
      <c r="B770" s="4"/>
      <c r="G770" s="149"/>
      <c r="H770" s="149"/>
      <c r="I770" s="149"/>
      <c r="J770" s="86"/>
      <c r="K770" s="86"/>
      <c r="L770" s="86"/>
      <c r="M770" s="86"/>
      <c r="N770" s="86"/>
    </row>
    <row r="771" spans="2:14" x14ac:dyDescent="0.2">
      <c r="B771" s="4"/>
      <c r="G771" s="149"/>
      <c r="H771" s="149"/>
      <c r="I771" s="149"/>
      <c r="J771" s="86"/>
      <c r="K771" s="86"/>
      <c r="L771" s="86"/>
      <c r="M771" s="86"/>
      <c r="N771" s="86"/>
    </row>
    <row r="772" spans="2:14" x14ac:dyDescent="0.2">
      <c r="B772" s="4"/>
      <c r="G772" s="149"/>
      <c r="H772" s="149"/>
      <c r="I772" s="149"/>
      <c r="J772" s="86"/>
      <c r="K772" s="86"/>
      <c r="L772" s="86"/>
      <c r="M772" s="86"/>
      <c r="N772" s="86"/>
    </row>
    <row r="773" spans="2:14" x14ac:dyDescent="0.2">
      <c r="B773" s="4"/>
      <c r="G773" s="149"/>
      <c r="H773" s="149"/>
      <c r="I773" s="149"/>
      <c r="J773" s="86"/>
      <c r="K773" s="86"/>
      <c r="L773" s="86"/>
      <c r="M773" s="86"/>
      <c r="N773" s="86"/>
    </row>
    <row r="774" spans="2:14" x14ac:dyDescent="0.2">
      <c r="B774" s="4"/>
      <c r="G774" s="149"/>
      <c r="H774" s="149"/>
      <c r="I774" s="149"/>
      <c r="J774" s="86"/>
      <c r="K774" s="86"/>
      <c r="L774" s="86"/>
      <c r="M774" s="86"/>
      <c r="N774" s="86"/>
    </row>
    <row r="775" spans="2:14" x14ac:dyDescent="0.2">
      <c r="B775" s="4"/>
      <c r="G775" s="149"/>
      <c r="H775" s="149"/>
      <c r="I775" s="149"/>
      <c r="J775" s="86"/>
      <c r="K775" s="86"/>
      <c r="L775" s="86"/>
      <c r="M775" s="86"/>
      <c r="N775" s="86"/>
    </row>
    <row r="776" spans="2:14" x14ac:dyDescent="0.2">
      <c r="B776" s="4"/>
      <c r="G776" s="149"/>
      <c r="H776" s="149"/>
      <c r="I776" s="149"/>
      <c r="J776" s="86"/>
      <c r="K776" s="86"/>
      <c r="L776" s="86"/>
      <c r="M776" s="86"/>
      <c r="N776" s="86"/>
    </row>
    <row r="777" spans="2:14" x14ac:dyDescent="0.2">
      <c r="B777" s="4"/>
      <c r="G777" s="149"/>
      <c r="H777" s="149"/>
      <c r="I777" s="149"/>
      <c r="J777" s="86"/>
      <c r="K777" s="86"/>
      <c r="L777" s="86"/>
      <c r="M777" s="86"/>
      <c r="N777" s="86"/>
    </row>
    <row r="778" spans="2:14" x14ac:dyDescent="0.2">
      <c r="B778" s="4"/>
      <c r="G778" s="149"/>
      <c r="H778" s="149"/>
      <c r="I778" s="149"/>
      <c r="J778" s="86"/>
      <c r="K778" s="86"/>
      <c r="L778" s="86"/>
      <c r="M778" s="86"/>
      <c r="N778" s="86"/>
    </row>
    <row r="779" spans="2:14" x14ac:dyDescent="0.2">
      <c r="B779" s="4"/>
      <c r="G779" s="149"/>
      <c r="H779" s="149"/>
      <c r="I779" s="149"/>
      <c r="J779" s="86"/>
      <c r="K779" s="86"/>
      <c r="L779" s="86"/>
      <c r="M779" s="86"/>
      <c r="N779" s="86"/>
    </row>
    <row r="780" spans="2:14" x14ac:dyDescent="0.2">
      <c r="B780" s="4"/>
      <c r="G780" s="149"/>
      <c r="H780" s="149"/>
      <c r="I780" s="149"/>
      <c r="J780" s="86"/>
      <c r="K780" s="86"/>
      <c r="L780" s="86"/>
      <c r="M780" s="86"/>
      <c r="N780" s="86"/>
    </row>
    <row r="781" spans="2:14" x14ac:dyDescent="0.2">
      <c r="B781" s="4"/>
      <c r="G781" s="149"/>
      <c r="H781" s="149"/>
      <c r="I781" s="149"/>
      <c r="J781" s="86"/>
      <c r="K781" s="86"/>
      <c r="L781" s="86"/>
      <c r="M781" s="86"/>
      <c r="N781" s="86"/>
    </row>
    <row r="782" spans="2:14" x14ac:dyDescent="0.2">
      <c r="B782" s="4"/>
      <c r="G782" s="149"/>
      <c r="H782" s="149"/>
      <c r="I782" s="149"/>
      <c r="J782" s="86"/>
      <c r="K782" s="86"/>
      <c r="L782" s="86"/>
      <c r="M782" s="86"/>
      <c r="N782" s="86"/>
    </row>
    <row r="783" spans="2:14" x14ac:dyDescent="0.2">
      <c r="B783" s="4"/>
      <c r="G783" s="149"/>
      <c r="H783" s="149"/>
      <c r="I783" s="149"/>
      <c r="J783" s="86"/>
      <c r="K783" s="86"/>
      <c r="L783" s="86"/>
      <c r="M783" s="86"/>
      <c r="N783" s="86"/>
    </row>
    <row r="784" spans="2:14" x14ac:dyDescent="0.2">
      <c r="B784" s="4"/>
      <c r="G784" s="149"/>
      <c r="H784" s="149"/>
      <c r="I784" s="149"/>
      <c r="J784" s="86"/>
      <c r="K784" s="86"/>
      <c r="L784" s="86"/>
      <c r="M784" s="86"/>
      <c r="N784" s="86"/>
    </row>
    <row r="785" spans="2:14" x14ac:dyDescent="0.2">
      <c r="B785" s="4"/>
      <c r="G785" s="149"/>
      <c r="H785" s="149"/>
      <c r="I785" s="149"/>
      <c r="J785" s="86"/>
      <c r="K785" s="86"/>
      <c r="L785" s="86"/>
      <c r="M785" s="86"/>
      <c r="N785" s="86"/>
    </row>
    <row r="786" spans="2:14" x14ac:dyDescent="0.2">
      <c r="B786" s="4"/>
      <c r="G786" s="149"/>
      <c r="H786" s="149"/>
      <c r="I786" s="149"/>
      <c r="J786" s="86"/>
      <c r="K786" s="86"/>
      <c r="L786" s="86"/>
      <c r="M786" s="86"/>
      <c r="N786" s="86"/>
    </row>
    <row r="787" spans="2:14" x14ac:dyDescent="0.2">
      <c r="B787" s="4"/>
      <c r="G787" s="149"/>
      <c r="H787" s="149"/>
      <c r="I787" s="149"/>
      <c r="J787" s="86"/>
      <c r="K787" s="86"/>
      <c r="L787" s="86"/>
      <c r="M787" s="86"/>
      <c r="N787" s="86"/>
    </row>
    <row r="788" spans="2:14" x14ac:dyDescent="0.2">
      <c r="B788" s="4"/>
      <c r="G788" s="149"/>
      <c r="H788" s="149"/>
      <c r="I788" s="149"/>
      <c r="J788" s="86"/>
      <c r="K788" s="86"/>
      <c r="L788" s="86"/>
      <c r="M788" s="86"/>
      <c r="N788" s="86"/>
    </row>
    <row r="789" spans="2:14" x14ac:dyDescent="0.2">
      <c r="B789" s="4"/>
      <c r="G789" s="149"/>
      <c r="H789" s="149"/>
      <c r="I789" s="149"/>
      <c r="J789" s="86"/>
      <c r="K789" s="86"/>
      <c r="L789" s="86"/>
      <c r="M789" s="86"/>
      <c r="N789" s="86"/>
    </row>
    <row r="790" spans="2:14" x14ac:dyDescent="0.2">
      <c r="B790" s="4"/>
      <c r="G790" s="149"/>
      <c r="H790" s="149"/>
      <c r="I790" s="149"/>
      <c r="J790" s="86"/>
      <c r="K790" s="86"/>
      <c r="L790" s="86"/>
      <c r="M790" s="86"/>
      <c r="N790" s="86"/>
    </row>
    <row r="791" spans="2:14" x14ac:dyDescent="0.2">
      <c r="B791" s="4"/>
      <c r="G791" s="149"/>
      <c r="H791" s="149"/>
      <c r="I791" s="149"/>
      <c r="J791" s="86"/>
      <c r="K791" s="86"/>
      <c r="L791" s="86"/>
      <c r="M791" s="86"/>
      <c r="N791" s="86"/>
    </row>
    <row r="792" spans="2:14" x14ac:dyDescent="0.2">
      <c r="B792" s="4"/>
      <c r="G792" s="149"/>
      <c r="H792" s="149"/>
      <c r="I792" s="149"/>
      <c r="J792" s="86"/>
      <c r="K792" s="86"/>
      <c r="L792" s="86"/>
      <c r="M792" s="86"/>
      <c r="N792" s="86"/>
    </row>
    <row r="793" spans="2:14" x14ac:dyDescent="0.2">
      <c r="B793" s="4"/>
      <c r="G793" s="149"/>
      <c r="H793" s="149"/>
      <c r="I793" s="149"/>
      <c r="J793" s="86"/>
      <c r="K793" s="86"/>
      <c r="L793" s="86"/>
      <c r="M793" s="86"/>
      <c r="N793" s="86"/>
    </row>
    <row r="794" spans="2:14" x14ac:dyDescent="0.2">
      <c r="B794" s="4"/>
      <c r="G794" s="149"/>
      <c r="H794" s="149"/>
      <c r="I794" s="149"/>
      <c r="J794" s="86"/>
      <c r="K794" s="86"/>
      <c r="L794" s="86"/>
      <c r="M794" s="86"/>
      <c r="N794" s="86"/>
    </row>
    <row r="795" spans="2:14" x14ac:dyDescent="0.2">
      <c r="B795" s="4"/>
      <c r="G795" s="149"/>
      <c r="H795" s="149"/>
      <c r="I795" s="149"/>
      <c r="J795" s="86"/>
      <c r="K795" s="86"/>
      <c r="L795" s="86"/>
      <c r="M795" s="86"/>
      <c r="N795" s="86"/>
    </row>
    <row r="796" spans="2:14" x14ac:dyDescent="0.2">
      <c r="B796" s="4"/>
      <c r="G796" s="149"/>
      <c r="H796" s="149"/>
      <c r="I796" s="149"/>
      <c r="J796" s="86"/>
      <c r="K796" s="86"/>
      <c r="L796" s="86"/>
      <c r="M796" s="86"/>
      <c r="N796" s="86"/>
    </row>
    <row r="797" spans="2:14" x14ac:dyDescent="0.2">
      <c r="B797" s="4"/>
      <c r="G797" s="149"/>
      <c r="H797" s="149"/>
      <c r="I797" s="149"/>
      <c r="J797" s="86"/>
      <c r="K797" s="86"/>
      <c r="L797" s="86"/>
      <c r="M797" s="86"/>
      <c r="N797" s="86"/>
    </row>
    <row r="798" spans="2:14" x14ac:dyDescent="0.2">
      <c r="B798" s="4"/>
      <c r="G798" s="149"/>
      <c r="H798" s="149"/>
      <c r="I798" s="149"/>
      <c r="J798" s="86"/>
      <c r="K798" s="86"/>
      <c r="L798" s="86"/>
      <c r="M798" s="86"/>
      <c r="N798" s="86"/>
    </row>
    <row r="799" spans="2:14" x14ac:dyDescent="0.2">
      <c r="B799" s="4"/>
      <c r="G799" s="149"/>
      <c r="H799" s="149"/>
      <c r="I799" s="149"/>
      <c r="J799" s="86"/>
      <c r="K799" s="86"/>
      <c r="L799" s="86"/>
      <c r="M799" s="86"/>
      <c r="N799" s="86"/>
    </row>
    <row r="800" spans="2:14" x14ac:dyDescent="0.2">
      <c r="B800" s="4"/>
      <c r="G800" s="149"/>
      <c r="H800" s="149"/>
      <c r="I800" s="149"/>
      <c r="J800" s="86"/>
      <c r="K800" s="86"/>
      <c r="L800" s="86"/>
      <c r="M800" s="86"/>
      <c r="N800" s="86"/>
    </row>
    <row r="801" spans="2:14" x14ac:dyDescent="0.2">
      <c r="B801" s="4"/>
      <c r="G801" s="149"/>
      <c r="H801" s="149"/>
      <c r="I801" s="149"/>
      <c r="J801" s="86"/>
      <c r="K801" s="86"/>
      <c r="L801" s="86"/>
      <c r="M801" s="86"/>
      <c r="N801" s="86"/>
    </row>
    <row r="802" spans="2:14" x14ac:dyDescent="0.2">
      <c r="B802" s="4"/>
      <c r="G802" s="149"/>
      <c r="H802" s="149"/>
      <c r="I802" s="149"/>
      <c r="J802" s="86"/>
      <c r="K802" s="86"/>
      <c r="L802" s="86"/>
      <c r="M802" s="86"/>
      <c r="N802" s="86"/>
    </row>
    <row r="803" spans="2:14" x14ac:dyDescent="0.2">
      <c r="B803" s="4"/>
      <c r="G803" s="149"/>
      <c r="H803" s="149"/>
      <c r="I803" s="149"/>
      <c r="J803" s="86"/>
      <c r="K803" s="86"/>
      <c r="L803" s="86"/>
      <c r="M803" s="86"/>
      <c r="N803" s="86"/>
    </row>
    <row r="804" spans="2:14" x14ac:dyDescent="0.2">
      <c r="B804" s="4"/>
      <c r="G804" s="149"/>
      <c r="H804" s="149"/>
      <c r="I804" s="149"/>
      <c r="J804" s="86"/>
      <c r="K804" s="86"/>
      <c r="L804" s="86"/>
      <c r="M804" s="86"/>
      <c r="N804" s="86"/>
    </row>
    <row r="805" spans="2:14" x14ac:dyDescent="0.2">
      <c r="B805" s="4"/>
      <c r="G805" s="149"/>
      <c r="H805" s="149"/>
      <c r="I805" s="149"/>
      <c r="J805" s="86"/>
      <c r="K805" s="86"/>
      <c r="L805" s="86"/>
      <c r="M805" s="86"/>
      <c r="N805" s="86"/>
    </row>
    <row r="806" spans="2:14" x14ac:dyDescent="0.2">
      <c r="B806" s="4"/>
      <c r="G806" s="149"/>
      <c r="H806" s="149"/>
      <c r="I806" s="149"/>
      <c r="J806" s="86"/>
      <c r="K806" s="86"/>
      <c r="L806" s="86"/>
      <c r="M806" s="86"/>
      <c r="N806" s="86"/>
    </row>
    <row r="807" spans="2:14" x14ac:dyDescent="0.2">
      <c r="B807" s="4"/>
      <c r="G807" s="149"/>
      <c r="H807" s="149"/>
      <c r="I807" s="149"/>
      <c r="J807" s="86"/>
      <c r="K807" s="86"/>
      <c r="L807" s="86"/>
      <c r="M807" s="86"/>
      <c r="N807" s="86"/>
    </row>
    <row r="808" spans="2:14" x14ac:dyDescent="0.2">
      <c r="B808" s="4"/>
      <c r="G808" s="149"/>
      <c r="H808" s="149"/>
      <c r="I808" s="149"/>
      <c r="J808" s="86"/>
      <c r="K808" s="86"/>
      <c r="L808" s="86"/>
      <c r="M808" s="86"/>
      <c r="N808" s="86"/>
    </row>
    <row r="809" spans="2:14" x14ac:dyDescent="0.2">
      <c r="B809" s="4"/>
      <c r="G809" s="149"/>
      <c r="H809" s="149"/>
      <c r="I809" s="149"/>
      <c r="J809" s="86"/>
      <c r="K809" s="86"/>
      <c r="L809" s="86"/>
      <c r="M809" s="86"/>
      <c r="N809" s="86"/>
    </row>
    <row r="810" spans="2:14" x14ac:dyDescent="0.2">
      <c r="B810" s="4"/>
      <c r="G810" s="149"/>
      <c r="H810" s="149"/>
      <c r="I810" s="149"/>
      <c r="J810" s="86"/>
      <c r="K810" s="86"/>
      <c r="L810" s="86"/>
      <c r="M810" s="86"/>
      <c r="N810" s="86"/>
    </row>
    <row r="811" spans="2:14" x14ac:dyDescent="0.2">
      <c r="B811" s="4"/>
      <c r="G811" s="149"/>
      <c r="H811" s="149"/>
      <c r="I811" s="149"/>
      <c r="J811" s="86"/>
      <c r="K811" s="86"/>
      <c r="L811" s="86"/>
      <c r="M811" s="86"/>
      <c r="N811" s="86"/>
    </row>
    <row r="812" spans="2:14" x14ac:dyDescent="0.2">
      <c r="B812" s="4"/>
      <c r="G812" s="149"/>
      <c r="H812" s="149"/>
      <c r="I812" s="149"/>
      <c r="J812" s="86"/>
      <c r="K812" s="86"/>
      <c r="L812" s="86"/>
      <c r="M812" s="86"/>
      <c r="N812" s="86"/>
    </row>
    <row r="813" spans="2:14" x14ac:dyDescent="0.2">
      <c r="B813" s="4"/>
      <c r="G813" s="149"/>
      <c r="H813" s="149"/>
      <c r="I813" s="149"/>
      <c r="J813" s="86"/>
      <c r="K813" s="86"/>
      <c r="L813" s="86"/>
      <c r="M813" s="86"/>
      <c r="N813" s="86"/>
    </row>
    <row r="814" spans="2:14" x14ac:dyDescent="0.2">
      <c r="B814" s="4"/>
      <c r="G814" s="149"/>
      <c r="H814" s="149"/>
      <c r="I814" s="149"/>
      <c r="J814" s="86"/>
      <c r="K814" s="86"/>
      <c r="L814" s="86"/>
      <c r="M814" s="86"/>
      <c r="N814" s="86"/>
    </row>
    <row r="815" spans="2:14" x14ac:dyDescent="0.2">
      <c r="B815" s="4"/>
      <c r="G815" s="149"/>
      <c r="H815" s="149"/>
      <c r="I815" s="149"/>
      <c r="J815" s="86"/>
      <c r="K815" s="86"/>
      <c r="L815" s="86"/>
      <c r="M815" s="86"/>
      <c r="N815" s="86"/>
    </row>
    <row r="816" spans="2:14" x14ac:dyDescent="0.2">
      <c r="B816" s="4"/>
      <c r="G816" s="149"/>
      <c r="H816" s="149"/>
      <c r="I816" s="149"/>
      <c r="J816" s="86"/>
      <c r="K816" s="86"/>
      <c r="L816" s="86"/>
      <c r="M816" s="86"/>
      <c r="N816" s="86"/>
    </row>
    <row r="817" spans="2:14" x14ac:dyDescent="0.2">
      <c r="B817" s="4"/>
      <c r="G817" s="149"/>
      <c r="H817" s="149"/>
      <c r="I817" s="149"/>
      <c r="J817" s="86"/>
      <c r="K817" s="86"/>
      <c r="L817" s="86"/>
      <c r="M817" s="86"/>
      <c r="N817" s="86"/>
    </row>
    <row r="818" spans="2:14" x14ac:dyDescent="0.2">
      <c r="B818" s="4"/>
      <c r="G818" s="149"/>
      <c r="H818" s="149"/>
      <c r="I818" s="149"/>
      <c r="J818" s="86"/>
      <c r="K818" s="86"/>
      <c r="L818" s="86"/>
      <c r="M818" s="86"/>
      <c r="N818" s="86"/>
    </row>
    <row r="819" spans="2:14" x14ac:dyDescent="0.2">
      <c r="B819" s="4"/>
      <c r="G819" s="149"/>
      <c r="H819" s="149"/>
      <c r="I819" s="149"/>
      <c r="J819" s="86"/>
      <c r="K819" s="86"/>
      <c r="L819" s="86"/>
      <c r="M819" s="86"/>
      <c r="N819" s="86"/>
    </row>
    <row r="820" spans="2:14" x14ac:dyDescent="0.2">
      <c r="B820" s="4"/>
      <c r="G820" s="149"/>
      <c r="H820" s="149"/>
      <c r="I820" s="149"/>
      <c r="J820" s="86"/>
      <c r="K820" s="86"/>
      <c r="L820" s="86"/>
      <c r="M820" s="86"/>
      <c r="N820" s="86"/>
    </row>
    <row r="821" spans="2:14" x14ac:dyDescent="0.2">
      <c r="B821" s="4"/>
      <c r="G821" s="149"/>
      <c r="H821" s="149"/>
      <c r="I821" s="149"/>
      <c r="J821" s="86"/>
      <c r="K821" s="86"/>
      <c r="L821" s="86"/>
      <c r="M821" s="86"/>
      <c r="N821" s="86"/>
    </row>
    <row r="822" spans="2:14" x14ac:dyDescent="0.2">
      <c r="B822" s="4"/>
      <c r="G822" s="149"/>
      <c r="H822" s="149"/>
      <c r="I822" s="149"/>
      <c r="J822" s="86"/>
      <c r="K822" s="86"/>
      <c r="L822" s="86"/>
      <c r="M822" s="86"/>
      <c r="N822" s="86"/>
    </row>
    <row r="823" spans="2:14" x14ac:dyDescent="0.2">
      <c r="B823" s="4"/>
      <c r="G823" s="149"/>
      <c r="H823" s="149"/>
      <c r="I823" s="149"/>
      <c r="J823" s="86"/>
      <c r="K823" s="86"/>
      <c r="L823" s="86"/>
      <c r="M823" s="86"/>
      <c r="N823" s="86"/>
    </row>
    <row r="824" spans="2:14" x14ac:dyDescent="0.2">
      <c r="B824" s="4"/>
      <c r="G824" s="149"/>
      <c r="H824" s="149"/>
      <c r="I824" s="149"/>
      <c r="J824" s="86"/>
      <c r="K824" s="86"/>
      <c r="L824" s="86"/>
      <c r="M824" s="86"/>
      <c r="N824" s="86"/>
    </row>
    <row r="825" spans="2:14" x14ac:dyDescent="0.2">
      <c r="B825" s="4"/>
      <c r="G825" s="149"/>
      <c r="H825" s="149"/>
      <c r="I825" s="149"/>
      <c r="J825" s="86"/>
      <c r="K825" s="86"/>
      <c r="L825" s="86"/>
      <c r="M825" s="86"/>
      <c r="N825" s="86"/>
    </row>
    <row r="826" spans="2:14" x14ac:dyDescent="0.2">
      <c r="B826" s="4"/>
      <c r="G826" s="149"/>
      <c r="H826" s="149"/>
      <c r="I826" s="149"/>
      <c r="J826" s="86"/>
      <c r="K826" s="86"/>
      <c r="L826" s="86"/>
      <c r="M826" s="86"/>
      <c r="N826" s="86"/>
    </row>
    <row r="827" spans="2:14" x14ac:dyDescent="0.2">
      <c r="B827" s="4"/>
      <c r="G827" s="149"/>
      <c r="H827" s="149"/>
      <c r="I827" s="149"/>
      <c r="J827" s="86"/>
      <c r="K827" s="86"/>
      <c r="L827" s="86"/>
      <c r="M827" s="86"/>
      <c r="N827" s="86"/>
    </row>
    <row r="828" spans="2:14" x14ac:dyDescent="0.2">
      <c r="B828" s="4"/>
      <c r="G828" s="149"/>
      <c r="H828" s="149"/>
      <c r="I828" s="149"/>
      <c r="J828" s="86"/>
      <c r="K828" s="86"/>
      <c r="L828" s="86"/>
      <c r="M828" s="86"/>
      <c r="N828" s="86"/>
    </row>
    <row r="829" spans="2:14" x14ac:dyDescent="0.2">
      <c r="B829" s="4"/>
      <c r="G829" s="149"/>
      <c r="H829" s="149"/>
      <c r="I829" s="149"/>
      <c r="J829" s="86"/>
      <c r="K829" s="86"/>
      <c r="L829" s="86"/>
      <c r="M829" s="86"/>
      <c r="N829" s="86"/>
    </row>
    <row r="830" spans="2:14" x14ac:dyDescent="0.2">
      <c r="B830" s="4"/>
      <c r="G830" s="149"/>
      <c r="H830" s="149"/>
      <c r="I830" s="149"/>
      <c r="J830" s="86"/>
      <c r="K830" s="86"/>
      <c r="L830" s="86"/>
      <c r="M830" s="86"/>
      <c r="N830" s="86"/>
    </row>
    <row r="831" spans="2:14" x14ac:dyDescent="0.2">
      <c r="B831" s="4"/>
      <c r="G831" s="149"/>
      <c r="H831" s="149"/>
      <c r="I831" s="149"/>
      <c r="J831" s="86"/>
      <c r="K831" s="86"/>
      <c r="L831" s="86"/>
      <c r="M831" s="86"/>
      <c r="N831" s="86"/>
    </row>
    <row r="832" spans="2:14" x14ac:dyDescent="0.2">
      <c r="B832" s="4"/>
      <c r="G832" s="149"/>
      <c r="H832" s="149"/>
      <c r="I832" s="149"/>
      <c r="J832" s="86"/>
      <c r="K832" s="86"/>
      <c r="L832" s="86"/>
      <c r="M832" s="86"/>
      <c r="N832" s="86"/>
    </row>
    <row r="833" spans="2:14" x14ac:dyDescent="0.2">
      <c r="B833" s="4"/>
      <c r="G833" s="149"/>
      <c r="H833" s="149"/>
      <c r="I833" s="149"/>
      <c r="J833" s="86"/>
      <c r="K833" s="86"/>
      <c r="L833" s="86"/>
      <c r="M833" s="86"/>
      <c r="N833" s="86"/>
    </row>
    <row r="834" spans="2:14" x14ac:dyDescent="0.2">
      <c r="B834" s="4"/>
      <c r="G834" s="149"/>
      <c r="H834" s="149"/>
      <c r="I834" s="149"/>
      <c r="J834" s="86"/>
      <c r="K834" s="86"/>
      <c r="L834" s="86"/>
      <c r="M834" s="86"/>
      <c r="N834" s="86"/>
    </row>
    <row r="835" spans="2:14" x14ac:dyDescent="0.2">
      <c r="B835" s="4"/>
      <c r="G835" s="149"/>
      <c r="H835" s="149"/>
      <c r="I835" s="149"/>
      <c r="J835" s="86"/>
      <c r="K835" s="86"/>
      <c r="L835" s="86"/>
      <c r="M835" s="86"/>
      <c r="N835" s="86"/>
    </row>
    <row r="836" spans="2:14" x14ac:dyDescent="0.2">
      <c r="B836" s="4"/>
      <c r="G836" s="149"/>
      <c r="H836" s="149"/>
      <c r="I836" s="149"/>
      <c r="J836" s="86"/>
      <c r="K836" s="86"/>
      <c r="L836" s="86"/>
      <c r="M836" s="86"/>
      <c r="N836" s="86"/>
    </row>
    <row r="837" spans="2:14" x14ac:dyDescent="0.2">
      <c r="B837" s="4"/>
      <c r="G837" s="149"/>
      <c r="H837" s="149"/>
      <c r="I837" s="149"/>
      <c r="J837" s="86"/>
      <c r="K837" s="86"/>
      <c r="L837" s="86"/>
      <c r="M837" s="86"/>
      <c r="N837" s="86"/>
    </row>
    <row r="838" spans="2:14" x14ac:dyDescent="0.2">
      <c r="B838" s="4"/>
      <c r="G838" s="149"/>
      <c r="H838" s="149"/>
      <c r="I838" s="149"/>
      <c r="J838" s="86"/>
      <c r="K838" s="86"/>
      <c r="L838" s="86"/>
      <c r="M838" s="86"/>
      <c r="N838" s="86"/>
    </row>
    <row r="839" spans="2:14" x14ac:dyDescent="0.2">
      <c r="B839" s="4"/>
      <c r="G839" s="149"/>
      <c r="H839" s="149"/>
      <c r="I839" s="149"/>
      <c r="J839" s="86"/>
      <c r="K839" s="86"/>
      <c r="L839" s="86"/>
      <c r="M839" s="86"/>
      <c r="N839" s="86"/>
    </row>
    <row r="840" spans="2:14" x14ac:dyDescent="0.2">
      <c r="B840" s="4"/>
      <c r="G840" s="149"/>
      <c r="H840" s="149"/>
      <c r="I840" s="149"/>
      <c r="J840" s="86"/>
      <c r="K840" s="86"/>
      <c r="L840" s="86"/>
      <c r="M840" s="86"/>
      <c r="N840" s="86"/>
    </row>
    <row r="841" spans="2:14" x14ac:dyDescent="0.2">
      <c r="B841" s="4"/>
      <c r="G841" s="149"/>
      <c r="H841" s="149"/>
      <c r="I841" s="149"/>
      <c r="J841" s="86"/>
      <c r="K841" s="86"/>
      <c r="L841" s="86"/>
      <c r="M841" s="86"/>
      <c r="N841" s="86"/>
    </row>
    <row r="842" spans="2:14" x14ac:dyDescent="0.2">
      <c r="B842" s="4"/>
      <c r="G842" s="149"/>
      <c r="H842" s="149"/>
      <c r="I842" s="149"/>
      <c r="J842" s="86"/>
      <c r="K842" s="86"/>
      <c r="L842" s="86"/>
      <c r="M842" s="86"/>
      <c r="N842" s="86"/>
    </row>
    <row r="843" spans="2:14" x14ac:dyDescent="0.2">
      <c r="B843" s="4"/>
      <c r="G843" s="149"/>
      <c r="H843" s="149"/>
      <c r="I843" s="149"/>
      <c r="J843" s="86"/>
      <c r="K843" s="86"/>
      <c r="L843" s="86"/>
      <c r="M843" s="86"/>
      <c r="N843" s="86"/>
    </row>
    <row r="844" spans="2:14" x14ac:dyDescent="0.2">
      <c r="B844" s="4"/>
      <c r="G844" s="149"/>
      <c r="H844" s="149"/>
      <c r="I844" s="149"/>
      <c r="J844" s="86"/>
      <c r="K844" s="86"/>
      <c r="L844" s="86"/>
      <c r="M844" s="86"/>
      <c r="N844" s="86"/>
    </row>
    <row r="845" spans="2:14" x14ac:dyDescent="0.2">
      <c r="B845" s="4"/>
      <c r="G845" s="149"/>
      <c r="H845" s="149"/>
      <c r="I845" s="149"/>
      <c r="J845" s="86"/>
      <c r="K845" s="86"/>
      <c r="L845" s="86"/>
      <c r="M845" s="86"/>
      <c r="N845" s="86"/>
    </row>
    <row r="846" spans="2:14" x14ac:dyDescent="0.2">
      <c r="B846" s="4"/>
      <c r="G846" s="149"/>
      <c r="H846" s="149"/>
      <c r="I846" s="149"/>
      <c r="J846" s="86"/>
      <c r="K846" s="86"/>
      <c r="L846" s="86"/>
      <c r="M846" s="86"/>
      <c r="N846" s="86"/>
    </row>
    <row r="847" spans="2:14" x14ac:dyDescent="0.2">
      <c r="B847" s="4"/>
      <c r="G847" s="149"/>
      <c r="H847" s="149"/>
      <c r="I847" s="149"/>
      <c r="J847" s="86"/>
      <c r="K847" s="86"/>
      <c r="L847" s="86"/>
      <c r="M847" s="86"/>
      <c r="N847" s="86"/>
    </row>
    <row r="848" spans="2:14" x14ac:dyDescent="0.2">
      <c r="B848" s="4"/>
      <c r="G848" s="149"/>
      <c r="H848" s="149"/>
      <c r="I848" s="149"/>
      <c r="J848" s="86"/>
      <c r="K848" s="86"/>
      <c r="L848" s="86"/>
      <c r="M848" s="86"/>
      <c r="N848" s="86"/>
    </row>
    <row r="849" spans="2:14" x14ac:dyDescent="0.2">
      <c r="B849" s="4"/>
      <c r="G849" s="149"/>
      <c r="H849" s="149"/>
      <c r="I849" s="149"/>
      <c r="J849" s="86"/>
      <c r="K849" s="86"/>
      <c r="L849" s="86"/>
      <c r="M849" s="86"/>
      <c r="N849" s="86"/>
    </row>
    <row r="850" spans="2:14" x14ac:dyDescent="0.2">
      <c r="B850" s="4"/>
      <c r="G850" s="149"/>
      <c r="H850" s="149"/>
      <c r="I850" s="149"/>
      <c r="J850" s="86"/>
      <c r="K850" s="86"/>
      <c r="L850" s="86"/>
      <c r="M850" s="86"/>
      <c r="N850" s="86"/>
    </row>
    <row r="851" spans="2:14" x14ac:dyDescent="0.2">
      <c r="B851" s="4"/>
      <c r="G851" s="149"/>
      <c r="H851" s="149"/>
      <c r="I851" s="149"/>
      <c r="J851" s="86"/>
      <c r="K851" s="86"/>
      <c r="L851" s="86"/>
      <c r="M851" s="86"/>
      <c r="N851" s="86"/>
    </row>
    <row r="852" spans="2:14" x14ac:dyDescent="0.2">
      <c r="B852" s="4"/>
      <c r="G852" s="149"/>
      <c r="H852" s="149"/>
      <c r="I852" s="149"/>
      <c r="J852" s="86"/>
      <c r="K852" s="86"/>
      <c r="L852" s="86"/>
      <c r="M852" s="86"/>
      <c r="N852" s="86"/>
    </row>
    <row r="853" spans="2:14" x14ac:dyDescent="0.2">
      <c r="B853" s="4"/>
      <c r="G853" s="149"/>
      <c r="H853" s="149"/>
      <c r="I853" s="149"/>
      <c r="J853" s="86"/>
      <c r="K853" s="86"/>
      <c r="L853" s="86"/>
      <c r="M853" s="86"/>
      <c r="N853" s="86"/>
    </row>
    <row r="854" spans="2:14" x14ac:dyDescent="0.2">
      <c r="B854" s="4"/>
      <c r="G854" s="149"/>
      <c r="H854" s="149"/>
      <c r="I854" s="149"/>
      <c r="J854" s="86"/>
      <c r="K854" s="86"/>
      <c r="L854" s="86"/>
      <c r="M854" s="86"/>
      <c r="N854" s="86"/>
    </row>
    <row r="855" spans="2:14" x14ac:dyDescent="0.2">
      <c r="B855" s="4"/>
      <c r="G855" s="149"/>
      <c r="H855" s="149"/>
      <c r="I855" s="149"/>
      <c r="J855" s="86"/>
      <c r="K855" s="86"/>
      <c r="L855" s="86"/>
      <c r="M855" s="86"/>
      <c r="N855" s="86"/>
    </row>
    <row r="856" spans="2:14" x14ac:dyDescent="0.2">
      <c r="B856" s="4"/>
      <c r="G856" s="149"/>
      <c r="H856" s="149"/>
      <c r="I856" s="149"/>
      <c r="J856" s="86"/>
      <c r="K856" s="86"/>
      <c r="L856" s="86"/>
      <c r="M856" s="86"/>
      <c r="N856" s="86"/>
    </row>
    <row r="857" spans="2:14" x14ac:dyDescent="0.2">
      <c r="B857" s="4"/>
      <c r="G857" s="149"/>
      <c r="H857" s="149"/>
      <c r="I857" s="149"/>
      <c r="J857" s="86"/>
      <c r="K857" s="86"/>
      <c r="L857" s="86"/>
      <c r="M857" s="86"/>
      <c r="N857" s="86"/>
    </row>
    <row r="858" spans="2:14" x14ac:dyDescent="0.2">
      <c r="B858" s="4"/>
      <c r="G858" s="149"/>
      <c r="H858" s="149"/>
      <c r="I858" s="149"/>
      <c r="J858" s="86"/>
      <c r="K858" s="86"/>
      <c r="L858" s="86"/>
      <c r="M858" s="86"/>
      <c r="N858" s="86"/>
    </row>
    <row r="859" spans="2:14" x14ac:dyDescent="0.2">
      <c r="B859" s="4"/>
      <c r="G859" s="149"/>
      <c r="H859" s="149"/>
      <c r="I859" s="149"/>
      <c r="J859" s="86"/>
      <c r="K859" s="86"/>
      <c r="L859" s="86"/>
      <c r="M859" s="86"/>
      <c r="N859" s="86"/>
    </row>
    <row r="860" spans="2:14" x14ac:dyDescent="0.2">
      <c r="B860" s="4"/>
      <c r="G860" s="149"/>
      <c r="H860" s="149"/>
      <c r="I860" s="149"/>
      <c r="J860" s="86"/>
      <c r="K860" s="86"/>
      <c r="L860" s="86"/>
      <c r="M860" s="86"/>
      <c r="N860" s="86"/>
    </row>
    <row r="861" spans="2:14" x14ac:dyDescent="0.2">
      <c r="B861" s="4"/>
      <c r="G861" s="149"/>
      <c r="H861" s="149"/>
      <c r="I861" s="149"/>
      <c r="J861" s="86"/>
      <c r="K861" s="86"/>
      <c r="L861" s="86"/>
      <c r="M861" s="86"/>
      <c r="N861" s="86"/>
    </row>
    <row r="862" spans="2:14" x14ac:dyDescent="0.2">
      <c r="B862" s="4"/>
      <c r="G862" s="149"/>
      <c r="H862" s="149"/>
      <c r="I862" s="149"/>
      <c r="J862" s="86"/>
      <c r="K862" s="86"/>
      <c r="L862" s="86"/>
      <c r="M862" s="86"/>
      <c r="N862" s="86"/>
    </row>
    <row r="863" spans="2:14" x14ac:dyDescent="0.2">
      <c r="B863" s="4"/>
      <c r="G863" s="149"/>
      <c r="H863" s="149"/>
      <c r="I863" s="149"/>
      <c r="J863" s="86"/>
      <c r="K863" s="86"/>
      <c r="L863" s="86"/>
      <c r="M863" s="86"/>
      <c r="N863" s="86"/>
    </row>
    <row r="864" spans="2:14" x14ac:dyDescent="0.2">
      <c r="B864" s="4"/>
      <c r="G864" s="149"/>
      <c r="H864" s="149"/>
      <c r="I864" s="149"/>
      <c r="J864" s="86"/>
      <c r="K864" s="86"/>
      <c r="L864" s="86"/>
      <c r="M864" s="86"/>
      <c r="N864" s="86"/>
    </row>
    <row r="865" spans="2:14" x14ac:dyDescent="0.2">
      <c r="B865" s="4"/>
      <c r="G865" s="149"/>
      <c r="H865" s="149"/>
      <c r="I865" s="149"/>
      <c r="J865" s="86"/>
      <c r="K865" s="86"/>
      <c r="L865" s="86"/>
      <c r="M865" s="86"/>
      <c r="N865" s="86"/>
    </row>
    <row r="866" spans="2:14" x14ac:dyDescent="0.2">
      <c r="B866" s="4"/>
      <c r="G866" s="149"/>
      <c r="H866" s="149"/>
      <c r="I866" s="149"/>
      <c r="J866" s="86"/>
      <c r="K866" s="86"/>
      <c r="L866" s="86"/>
      <c r="M866" s="86"/>
      <c r="N866" s="86"/>
    </row>
    <row r="867" spans="2:14" x14ac:dyDescent="0.2">
      <c r="B867" s="4"/>
      <c r="G867" s="149"/>
      <c r="H867" s="149"/>
      <c r="I867" s="149"/>
      <c r="J867" s="86"/>
      <c r="K867" s="86"/>
      <c r="L867" s="86"/>
      <c r="M867" s="86"/>
      <c r="N867" s="86"/>
    </row>
    <row r="868" spans="2:14" x14ac:dyDescent="0.2">
      <c r="B868" s="4"/>
      <c r="G868" s="149"/>
      <c r="H868" s="149"/>
      <c r="I868" s="149"/>
      <c r="J868" s="86"/>
      <c r="K868" s="86"/>
      <c r="L868" s="86"/>
      <c r="M868" s="86"/>
      <c r="N868" s="86"/>
    </row>
    <row r="869" spans="2:14" x14ac:dyDescent="0.2">
      <c r="B869" s="4"/>
      <c r="G869" s="149"/>
      <c r="H869" s="149"/>
      <c r="I869" s="149"/>
      <c r="J869" s="86"/>
      <c r="K869" s="86"/>
      <c r="L869" s="86"/>
      <c r="M869" s="86"/>
      <c r="N869" s="86"/>
    </row>
    <row r="870" spans="2:14" x14ac:dyDescent="0.2">
      <c r="B870" s="4"/>
      <c r="G870" s="149"/>
      <c r="H870" s="149"/>
      <c r="I870" s="149"/>
      <c r="J870" s="86"/>
      <c r="K870" s="86"/>
      <c r="L870" s="86"/>
      <c r="M870" s="86"/>
      <c r="N870" s="86"/>
    </row>
    <row r="871" spans="2:14" x14ac:dyDescent="0.2">
      <c r="B871" s="4"/>
      <c r="G871" s="149"/>
      <c r="H871" s="149"/>
      <c r="I871" s="149"/>
      <c r="J871" s="86"/>
      <c r="K871" s="86"/>
      <c r="L871" s="86"/>
      <c r="M871" s="86"/>
      <c r="N871" s="86"/>
    </row>
    <row r="872" spans="2:14" x14ac:dyDescent="0.2">
      <c r="B872" s="4"/>
      <c r="G872" s="149"/>
      <c r="H872" s="149"/>
      <c r="I872" s="149"/>
      <c r="J872" s="86"/>
      <c r="K872" s="86"/>
      <c r="L872" s="86"/>
      <c r="M872" s="86"/>
      <c r="N872" s="86"/>
    </row>
    <row r="873" spans="2:14" x14ac:dyDescent="0.2">
      <c r="B873" s="4"/>
      <c r="G873" s="149"/>
      <c r="H873" s="149"/>
      <c r="I873" s="149"/>
      <c r="J873" s="86"/>
      <c r="K873" s="86"/>
      <c r="L873" s="86"/>
      <c r="M873" s="86"/>
      <c r="N873" s="86"/>
    </row>
    <row r="874" spans="2:14" x14ac:dyDescent="0.2">
      <c r="B874" s="4"/>
      <c r="G874" s="149"/>
      <c r="H874" s="149"/>
      <c r="I874" s="149"/>
      <c r="J874" s="86"/>
      <c r="K874" s="86"/>
      <c r="L874" s="86"/>
      <c r="M874" s="86"/>
      <c r="N874" s="86"/>
    </row>
    <row r="875" spans="2:14" x14ac:dyDescent="0.2">
      <c r="B875" s="4"/>
      <c r="G875" s="149"/>
      <c r="H875" s="149"/>
      <c r="I875" s="149"/>
      <c r="J875" s="86"/>
      <c r="K875" s="86"/>
      <c r="L875" s="86"/>
      <c r="M875" s="86"/>
      <c r="N875" s="86"/>
    </row>
    <row r="876" spans="2:14" x14ac:dyDescent="0.2">
      <c r="B876" s="4"/>
      <c r="G876" s="149"/>
      <c r="H876" s="149"/>
      <c r="I876" s="149"/>
      <c r="J876" s="86"/>
      <c r="K876" s="86"/>
      <c r="L876" s="86"/>
      <c r="M876" s="86"/>
      <c r="N876" s="86"/>
    </row>
    <row r="877" spans="2:14" x14ac:dyDescent="0.2">
      <c r="B877" s="4"/>
      <c r="G877" s="149"/>
      <c r="H877" s="149"/>
      <c r="I877" s="149"/>
      <c r="J877" s="86"/>
      <c r="K877" s="86"/>
      <c r="L877" s="86"/>
      <c r="M877" s="86"/>
      <c r="N877" s="86"/>
    </row>
    <row r="878" spans="2:14" x14ac:dyDescent="0.2">
      <c r="B878" s="4"/>
      <c r="G878" s="149"/>
      <c r="H878" s="149"/>
      <c r="I878" s="149"/>
      <c r="J878" s="86"/>
      <c r="K878" s="86"/>
      <c r="L878" s="86"/>
      <c r="M878" s="86"/>
      <c r="N878" s="86"/>
    </row>
    <row r="879" spans="2:14" x14ac:dyDescent="0.2">
      <c r="B879" s="4"/>
      <c r="G879" s="149"/>
      <c r="H879" s="149"/>
      <c r="I879" s="149"/>
      <c r="J879" s="86"/>
      <c r="K879" s="86"/>
      <c r="L879" s="86"/>
      <c r="M879" s="86"/>
      <c r="N879" s="86"/>
    </row>
    <row r="880" spans="2:14" x14ac:dyDescent="0.2">
      <c r="B880" s="4"/>
      <c r="G880" s="149"/>
      <c r="H880" s="149"/>
      <c r="I880" s="149"/>
      <c r="J880" s="86"/>
      <c r="K880" s="86"/>
      <c r="L880" s="86"/>
      <c r="M880" s="86"/>
      <c r="N880" s="86"/>
    </row>
    <row r="881" spans="2:14" x14ac:dyDescent="0.2">
      <c r="B881" s="4"/>
      <c r="G881" s="149"/>
      <c r="H881" s="149"/>
      <c r="I881" s="149"/>
      <c r="J881" s="86"/>
      <c r="K881" s="86"/>
      <c r="L881" s="86"/>
      <c r="M881" s="86"/>
      <c r="N881" s="86"/>
    </row>
    <row r="882" spans="2:14" x14ac:dyDescent="0.2">
      <c r="B882" s="4"/>
      <c r="G882" s="149"/>
      <c r="H882" s="149"/>
      <c r="I882" s="149"/>
      <c r="J882" s="86"/>
      <c r="K882" s="86"/>
      <c r="L882" s="86"/>
      <c r="M882" s="86"/>
      <c r="N882" s="86"/>
    </row>
    <row r="883" spans="2:14" x14ac:dyDescent="0.2">
      <c r="B883" s="4"/>
      <c r="G883" s="149"/>
      <c r="H883" s="149"/>
      <c r="I883" s="149"/>
      <c r="J883" s="86"/>
      <c r="K883" s="86"/>
      <c r="L883" s="86"/>
      <c r="M883" s="86"/>
      <c r="N883" s="86"/>
    </row>
    <row r="884" spans="2:14" x14ac:dyDescent="0.2">
      <c r="B884" s="4"/>
      <c r="G884" s="149"/>
      <c r="H884" s="149"/>
      <c r="I884" s="149"/>
      <c r="J884" s="86"/>
      <c r="K884" s="86"/>
      <c r="L884" s="86"/>
      <c r="M884" s="86"/>
      <c r="N884" s="86"/>
    </row>
    <row r="885" spans="2:14" x14ac:dyDescent="0.2">
      <c r="B885" s="4"/>
      <c r="G885" s="149"/>
      <c r="H885" s="149"/>
      <c r="I885" s="149"/>
      <c r="J885" s="86"/>
      <c r="K885" s="86"/>
      <c r="L885" s="86"/>
      <c r="M885" s="86"/>
      <c r="N885" s="86"/>
    </row>
    <row r="886" spans="2:14" x14ac:dyDescent="0.2">
      <c r="B886" s="4"/>
      <c r="G886" s="149"/>
      <c r="H886" s="149"/>
      <c r="I886" s="149"/>
      <c r="J886" s="86"/>
      <c r="K886" s="86"/>
      <c r="L886" s="86"/>
      <c r="M886" s="86"/>
      <c r="N886" s="86"/>
    </row>
    <row r="887" spans="2:14" x14ac:dyDescent="0.2">
      <c r="B887" s="4"/>
      <c r="G887" s="149"/>
      <c r="H887" s="149"/>
      <c r="I887" s="149"/>
      <c r="J887" s="86"/>
      <c r="K887" s="86"/>
      <c r="L887" s="86"/>
      <c r="M887" s="86"/>
      <c r="N887" s="86"/>
    </row>
    <row r="888" spans="2:14" x14ac:dyDescent="0.2">
      <c r="B888" s="4"/>
      <c r="G888" s="149"/>
      <c r="H888" s="149"/>
      <c r="I888" s="149"/>
      <c r="J888" s="86"/>
      <c r="K888" s="86"/>
      <c r="L888" s="86"/>
      <c r="M888" s="86"/>
      <c r="N888" s="86"/>
    </row>
    <row r="889" spans="2:14" x14ac:dyDescent="0.2">
      <c r="B889" s="4"/>
      <c r="G889" s="149"/>
      <c r="H889" s="149"/>
      <c r="I889" s="149"/>
      <c r="J889" s="86"/>
      <c r="K889" s="86"/>
      <c r="L889" s="86"/>
      <c r="M889" s="86"/>
      <c r="N889" s="86"/>
    </row>
    <row r="890" spans="2:14" x14ac:dyDescent="0.2">
      <c r="B890" s="4"/>
      <c r="G890" s="149"/>
      <c r="H890" s="149"/>
      <c r="I890" s="149"/>
      <c r="J890" s="86"/>
      <c r="K890" s="86"/>
      <c r="L890" s="86"/>
      <c r="M890" s="86"/>
      <c r="N890" s="86"/>
    </row>
    <row r="891" spans="2:14" x14ac:dyDescent="0.2">
      <c r="B891" s="4"/>
      <c r="G891" s="149"/>
      <c r="H891" s="149"/>
      <c r="I891" s="149"/>
      <c r="J891" s="86"/>
      <c r="K891" s="86"/>
      <c r="L891" s="86"/>
      <c r="M891" s="86"/>
      <c r="N891" s="86"/>
    </row>
    <row r="892" spans="2:14" x14ac:dyDescent="0.2">
      <c r="B892" s="4"/>
      <c r="G892" s="149"/>
      <c r="H892" s="149"/>
      <c r="I892" s="149"/>
      <c r="J892" s="86"/>
      <c r="K892" s="86"/>
      <c r="L892" s="86"/>
      <c r="M892" s="86"/>
      <c r="N892" s="86"/>
    </row>
    <row r="893" spans="2:14" x14ac:dyDescent="0.2">
      <c r="B893" s="4"/>
      <c r="G893" s="149"/>
      <c r="H893" s="149"/>
      <c r="I893" s="149"/>
      <c r="J893" s="86"/>
      <c r="K893" s="86"/>
      <c r="L893" s="86"/>
      <c r="M893" s="86"/>
      <c r="N893" s="86"/>
    </row>
    <row r="894" spans="2:14" x14ac:dyDescent="0.2">
      <c r="G894" s="149"/>
      <c r="H894" s="149"/>
      <c r="I894" s="149"/>
      <c r="J894" s="86"/>
      <c r="K894" s="86"/>
      <c r="L894" s="86"/>
      <c r="M894" s="86"/>
      <c r="N894" s="86"/>
    </row>
    <row r="895" spans="2:14" x14ac:dyDescent="0.2">
      <c r="G895" s="149"/>
      <c r="H895" s="149"/>
      <c r="I895" s="149"/>
      <c r="J895" s="86"/>
      <c r="K895" s="86"/>
      <c r="L895" s="86"/>
      <c r="M895" s="86"/>
      <c r="N895" s="86"/>
    </row>
    <row r="896" spans="2:14" x14ac:dyDescent="0.2">
      <c r="G896" s="149"/>
      <c r="H896" s="149"/>
      <c r="I896" s="149"/>
      <c r="J896" s="86"/>
      <c r="K896" s="86"/>
      <c r="L896" s="86"/>
      <c r="M896" s="86"/>
      <c r="N896" s="86"/>
    </row>
    <row r="897" spans="7:14" x14ac:dyDescent="0.2">
      <c r="G897" s="149"/>
      <c r="H897" s="149"/>
      <c r="I897" s="149"/>
      <c r="J897" s="86"/>
      <c r="K897" s="86"/>
      <c r="L897" s="86"/>
      <c r="M897" s="86"/>
      <c r="N897" s="86"/>
    </row>
    <row r="898" spans="7:14" x14ac:dyDescent="0.2">
      <c r="G898" s="149"/>
      <c r="H898" s="149"/>
      <c r="I898" s="149"/>
      <c r="J898" s="86"/>
      <c r="K898" s="86"/>
      <c r="L898" s="86"/>
      <c r="M898" s="86"/>
      <c r="N898" s="86"/>
    </row>
    <row r="899" spans="7:14" x14ac:dyDescent="0.2">
      <c r="G899" s="149"/>
      <c r="H899" s="149"/>
      <c r="I899" s="149"/>
      <c r="J899" s="86"/>
      <c r="K899" s="86"/>
      <c r="L899" s="86"/>
      <c r="M899" s="86"/>
      <c r="N899" s="86"/>
    </row>
    <row r="900" spans="7:14" x14ac:dyDescent="0.2">
      <c r="G900" s="149"/>
      <c r="H900" s="149"/>
      <c r="I900" s="149"/>
      <c r="J900" s="86"/>
      <c r="K900" s="86"/>
      <c r="L900" s="86"/>
      <c r="M900" s="86"/>
      <c r="N900" s="86"/>
    </row>
    <row r="901" spans="7:14" x14ac:dyDescent="0.2">
      <c r="G901" s="149"/>
      <c r="H901" s="149"/>
      <c r="I901" s="149"/>
      <c r="J901" s="86"/>
      <c r="K901" s="86"/>
      <c r="L901" s="86"/>
      <c r="M901" s="86"/>
      <c r="N901" s="86"/>
    </row>
    <row r="902" spans="7:14" x14ac:dyDescent="0.2">
      <c r="G902" s="149"/>
      <c r="H902" s="149"/>
      <c r="I902" s="149"/>
      <c r="J902" s="86"/>
      <c r="K902" s="86"/>
      <c r="L902" s="86"/>
      <c r="M902" s="86"/>
      <c r="N902" s="86"/>
    </row>
    <row r="903" spans="7:14" x14ac:dyDescent="0.2">
      <c r="G903" s="149"/>
      <c r="H903" s="149"/>
      <c r="I903" s="149"/>
      <c r="J903" s="86"/>
      <c r="K903" s="86"/>
      <c r="L903" s="86"/>
      <c r="M903" s="86"/>
      <c r="N903" s="86"/>
    </row>
    <row r="904" spans="7:14" x14ac:dyDescent="0.2">
      <c r="G904" s="149"/>
      <c r="H904" s="149"/>
      <c r="I904" s="149"/>
      <c r="J904" s="86"/>
      <c r="K904" s="86"/>
      <c r="L904" s="86"/>
      <c r="M904" s="86"/>
      <c r="N904" s="86"/>
    </row>
    <row r="905" spans="7:14" x14ac:dyDescent="0.2">
      <c r="G905" s="149"/>
      <c r="H905" s="149"/>
      <c r="I905" s="149"/>
      <c r="J905" s="86"/>
      <c r="K905" s="86"/>
      <c r="L905" s="86"/>
      <c r="M905" s="86"/>
      <c r="N905" s="86"/>
    </row>
    <row r="906" spans="7:14" x14ac:dyDescent="0.2">
      <c r="G906" s="149"/>
      <c r="H906" s="149"/>
      <c r="I906" s="149"/>
      <c r="J906" s="86"/>
      <c r="K906" s="86"/>
      <c r="L906" s="86"/>
      <c r="M906" s="86"/>
      <c r="N906" s="86"/>
    </row>
    <row r="907" spans="7:14" x14ac:dyDescent="0.2">
      <c r="G907" s="149"/>
      <c r="H907" s="149"/>
      <c r="I907" s="149"/>
      <c r="J907" s="86"/>
      <c r="K907" s="86"/>
      <c r="L907" s="86"/>
      <c r="M907" s="86"/>
      <c r="N907" s="86"/>
    </row>
    <row r="908" spans="7:14" x14ac:dyDescent="0.2">
      <c r="G908" s="149"/>
      <c r="H908" s="149"/>
      <c r="I908" s="149"/>
      <c r="J908" s="86"/>
      <c r="K908" s="86"/>
      <c r="L908" s="86"/>
      <c r="M908" s="86"/>
      <c r="N908" s="86"/>
    </row>
    <row r="909" spans="7:14" x14ac:dyDescent="0.2">
      <c r="G909" s="149"/>
      <c r="H909" s="149"/>
      <c r="I909" s="149"/>
      <c r="J909" s="86"/>
      <c r="K909" s="86"/>
      <c r="L909" s="86"/>
      <c r="M909" s="86"/>
      <c r="N909" s="86"/>
    </row>
    <row r="910" spans="7:14" x14ac:dyDescent="0.2">
      <c r="G910" s="149"/>
      <c r="H910" s="149"/>
      <c r="I910" s="149"/>
      <c r="J910" s="86"/>
      <c r="K910" s="86"/>
      <c r="L910" s="86"/>
      <c r="M910" s="86"/>
      <c r="N910" s="86"/>
    </row>
    <row r="911" spans="7:14" x14ac:dyDescent="0.2">
      <c r="G911" s="149"/>
      <c r="H911" s="149"/>
      <c r="I911" s="149"/>
      <c r="J911" s="86"/>
      <c r="K911" s="86"/>
      <c r="L911" s="86"/>
      <c r="M911" s="86"/>
      <c r="N911" s="86"/>
    </row>
    <row r="912" spans="7:14" x14ac:dyDescent="0.2">
      <c r="G912" s="149"/>
      <c r="H912" s="149"/>
      <c r="I912" s="149"/>
      <c r="J912" s="86"/>
      <c r="K912" s="86"/>
      <c r="L912" s="86"/>
      <c r="M912" s="86"/>
      <c r="N912" s="86"/>
    </row>
    <row r="913" spans="7:14" x14ac:dyDescent="0.2">
      <c r="G913" s="149"/>
      <c r="H913" s="149"/>
      <c r="I913" s="149"/>
      <c r="J913" s="86"/>
      <c r="K913" s="86"/>
      <c r="L913" s="86"/>
      <c r="M913" s="86"/>
      <c r="N913" s="86"/>
    </row>
    <row r="914" spans="7:14" x14ac:dyDescent="0.2">
      <c r="G914" s="149"/>
      <c r="H914" s="149"/>
      <c r="I914" s="149"/>
      <c r="J914" s="86"/>
      <c r="K914" s="86"/>
      <c r="L914" s="86"/>
      <c r="M914" s="86"/>
      <c r="N914" s="86"/>
    </row>
    <row r="915" spans="7:14" x14ac:dyDescent="0.2">
      <c r="G915" s="149"/>
      <c r="H915" s="149"/>
      <c r="I915" s="149"/>
      <c r="J915" s="86"/>
      <c r="K915" s="86"/>
      <c r="L915" s="86"/>
      <c r="M915" s="86"/>
      <c r="N915" s="86"/>
    </row>
    <row r="916" spans="7:14" x14ac:dyDescent="0.2">
      <c r="G916" s="149"/>
      <c r="H916" s="149"/>
      <c r="I916" s="149"/>
      <c r="J916" s="86"/>
      <c r="K916" s="86"/>
      <c r="L916" s="86"/>
      <c r="M916" s="86"/>
      <c r="N916" s="86"/>
    </row>
    <row r="917" spans="7:14" x14ac:dyDescent="0.2">
      <c r="G917" s="149"/>
      <c r="H917" s="149"/>
      <c r="I917" s="149"/>
      <c r="J917" s="86"/>
      <c r="K917" s="86"/>
      <c r="L917" s="86"/>
      <c r="M917" s="86"/>
      <c r="N917" s="86"/>
    </row>
    <row r="918" spans="7:14" x14ac:dyDescent="0.2">
      <c r="G918" s="149"/>
      <c r="H918" s="149"/>
      <c r="I918" s="149"/>
      <c r="J918" s="86"/>
      <c r="K918" s="86"/>
      <c r="L918" s="86"/>
      <c r="M918" s="86"/>
      <c r="N918" s="86"/>
    </row>
    <row r="919" spans="7:14" x14ac:dyDescent="0.2">
      <c r="G919" s="149"/>
      <c r="H919" s="149"/>
      <c r="I919" s="149"/>
      <c r="J919" s="86"/>
      <c r="K919" s="86"/>
      <c r="L919" s="86"/>
      <c r="M919" s="86"/>
      <c r="N919" s="86"/>
    </row>
    <row r="920" spans="7:14" x14ac:dyDescent="0.2">
      <c r="G920" s="149"/>
      <c r="H920" s="149"/>
      <c r="I920" s="149"/>
      <c r="J920" s="86"/>
      <c r="K920" s="86"/>
      <c r="L920" s="86"/>
      <c r="M920" s="86"/>
      <c r="N920" s="86"/>
    </row>
    <row r="921" spans="7:14" x14ac:dyDescent="0.2">
      <c r="G921" s="149"/>
      <c r="H921" s="149"/>
      <c r="I921" s="149"/>
      <c r="J921" s="86"/>
      <c r="K921" s="86"/>
      <c r="L921" s="86"/>
      <c r="M921" s="86"/>
      <c r="N921" s="86"/>
    </row>
    <row r="922" spans="7:14" x14ac:dyDescent="0.2">
      <c r="G922" s="149"/>
      <c r="H922" s="149"/>
      <c r="I922" s="149"/>
      <c r="J922" s="86"/>
      <c r="K922" s="86"/>
      <c r="L922" s="86"/>
      <c r="M922" s="86"/>
      <c r="N922" s="86"/>
    </row>
    <row r="923" spans="7:14" x14ac:dyDescent="0.2">
      <c r="G923" s="149"/>
      <c r="H923" s="149"/>
      <c r="I923" s="149"/>
      <c r="J923" s="86"/>
      <c r="K923" s="86"/>
      <c r="L923" s="86"/>
      <c r="M923" s="86"/>
      <c r="N923" s="86"/>
    </row>
    <row r="924" spans="7:14" x14ac:dyDescent="0.2">
      <c r="G924" s="149"/>
      <c r="H924" s="149"/>
      <c r="I924" s="149"/>
      <c r="J924" s="86"/>
      <c r="K924" s="86"/>
      <c r="L924" s="86"/>
      <c r="M924" s="86"/>
      <c r="N924" s="86"/>
    </row>
    <row r="925" spans="7:14" x14ac:dyDescent="0.2">
      <c r="G925" s="149"/>
      <c r="H925" s="149"/>
      <c r="I925" s="149"/>
      <c r="J925" s="86"/>
      <c r="K925" s="86"/>
      <c r="L925" s="86"/>
      <c r="M925" s="86"/>
      <c r="N925" s="86"/>
    </row>
    <row r="926" spans="7:14" x14ac:dyDescent="0.2">
      <c r="G926" s="149"/>
      <c r="H926" s="149"/>
      <c r="I926" s="149"/>
      <c r="J926" s="86"/>
      <c r="K926" s="86"/>
      <c r="L926" s="86"/>
      <c r="M926" s="86"/>
      <c r="N926" s="86"/>
    </row>
    <row r="927" spans="7:14" x14ac:dyDescent="0.2">
      <c r="G927" s="149"/>
      <c r="H927" s="149"/>
      <c r="I927" s="149"/>
      <c r="J927" s="86"/>
      <c r="K927" s="86"/>
      <c r="L927" s="86"/>
      <c r="M927" s="86"/>
      <c r="N927" s="86"/>
    </row>
    <row r="928" spans="7:14" x14ac:dyDescent="0.2">
      <c r="G928" s="149"/>
      <c r="H928" s="149"/>
      <c r="I928" s="149"/>
      <c r="J928" s="86"/>
      <c r="K928" s="86"/>
      <c r="L928" s="86"/>
      <c r="M928" s="86"/>
      <c r="N928" s="86"/>
    </row>
    <row r="929" spans="7:14" x14ac:dyDescent="0.2">
      <c r="G929" s="149"/>
      <c r="H929" s="149"/>
      <c r="I929" s="149"/>
      <c r="J929" s="86"/>
      <c r="K929" s="86"/>
      <c r="L929" s="86"/>
      <c r="M929" s="86"/>
      <c r="N929" s="86"/>
    </row>
    <row r="930" spans="7:14" x14ac:dyDescent="0.2">
      <c r="G930" s="149"/>
      <c r="H930" s="149"/>
      <c r="I930" s="149"/>
      <c r="J930" s="86"/>
      <c r="K930" s="86"/>
      <c r="L930" s="86"/>
      <c r="M930" s="86"/>
      <c r="N930" s="86"/>
    </row>
    <row r="931" spans="7:14" x14ac:dyDescent="0.2">
      <c r="G931" s="149"/>
      <c r="H931" s="149"/>
      <c r="I931" s="149"/>
      <c r="J931" s="86"/>
      <c r="K931" s="86"/>
      <c r="L931" s="86"/>
      <c r="M931" s="86"/>
      <c r="N931" s="86"/>
    </row>
    <row r="932" spans="7:14" x14ac:dyDescent="0.2">
      <c r="G932" s="149"/>
      <c r="H932" s="149"/>
      <c r="I932" s="149"/>
      <c r="J932" s="86"/>
      <c r="K932" s="86"/>
      <c r="L932" s="86"/>
      <c r="M932" s="86"/>
      <c r="N932" s="86"/>
    </row>
    <row r="933" spans="7:14" x14ac:dyDescent="0.2">
      <c r="G933" s="149"/>
      <c r="H933" s="149"/>
      <c r="I933" s="149"/>
      <c r="J933" s="86"/>
      <c r="K933" s="86"/>
      <c r="L933" s="86"/>
      <c r="M933" s="86"/>
      <c r="N933" s="86"/>
    </row>
    <row r="934" spans="7:14" x14ac:dyDescent="0.2">
      <c r="G934" s="149"/>
      <c r="H934" s="149"/>
      <c r="I934" s="149"/>
      <c r="J934" s="86"/>
      <c r="K934" s="86"/>
      <c r="L934" s="86"/>
      <c r="M934" s="86"/>
      <c r="N934" s="86"/>
    </row>
    <row r="935" spans="7:14" x14ac:dyDescent="0.2">
      <c r="G935" s="149"/>
      <c r="H935" s="149"/>
      <c r="I935" s="149"/>
      <c r="J935" s="86"/>
      <c r="K935" s="86"/>
      <c r="L935" s="86"/>
      <c r="M935" s="86"/>
      <c r="N935" s="86"/>
    </row>
    <row r="936" spans="7:14" x14ac:dyDescent="0.2">
      <c r="G936" s="149"/>
      <c r="H936" s="149"/>
      <c r="I936" s="149"/>
      <c r="J936" s="86"/>
      <c r="K936" s="86"/>
      <c r="L936" s="86"/>
      <c r="M936" s="86"/>
      <c r="N936" s="86"/>
    </row>
    <row r="937" spans="7:14" x14ac:dyDescent="0.2">
      <c r="G937" s="149"/>
      <c r="H937" s="149"/>
      <c r="I937" s="149"/>
      <c r="J937" s="86"/>
      <c r="K937" s="86"/>
      <c r="L937" s="86"/>
      <c r="M937" s="86"/>
      <c r="N937" s="86"/>
    </row>
    <row r="938" spans="7:14" x14ac:dyDescent="0.2">
      <c r="G938" s="149"/>
      <c r="H938" s="149"/>
      <c r="I938" s="149"/>
      <c r="J938" s="86"/>
      <c r="K938" s="86"/>
      <c r="L938" s="86"/>
      <c r="M938" s="86"/>
      <c r="N938" s="86"/>
    </row>
    <row r="939" spans="7:14" x14ac:dyDescent="0.2">
      <c r="G939" s="149"/>
      <c r="H939" s="149"/>
      <c r="I939" s="149"/>
      <c r="J939" s="86"/>
      <c r="K939" s="86"/>
      <c r="L939" s="86"/>
      <c r="M939" s="86"/>
      <c r="N939" s="86"/>
    </row>
    <row r="940" spans="7:14" x14ac:dyDescent="0.2">
      <c r="G940" s="149"/>
      <c r="H940" s="149"/>
      <c r="I940" s="149"/>
      <c r="J940" s="86"/>
      <c r="K940" s="86"/>
      <c r="L940" s="86"/>
      <c r="M940" s="86"/>
      <c r="N940" s="86"/>
    </row>
    <row r="941" spans="7:14" x14ac:dyDescent="0.2">
      <c r="G941" s="149"/>
      <c r="H941" s="149"/>
      <c r="I941" s="149"/>
      <c r="J941" s="86"/>
      <c r="K941" s="86"/>
      <c r="L941" s="86"/>
      <c r="M941" s="86"/>
      <c r="N941" s="86"/>
    </row>
    <row r="942" spans="7:14" x14ac:dyDescent="0.2">
      <c r="G942" s="149"/>
      <c r="H942" s="149"/>
      <c r="I942" s="149"/>
      <c r="J942" s="86"/>
      <c r="K942" s="86"/>
      <c r="L942" s="86"/>
      <c r="M942" s="86"/>
      <c r="N942" s="86"/>
    </row>
    <row r="943" spans="7:14" x14ac:dyDescent="0.2">
      <c r="G943" s="149"/>
      <c r="H943" s="149"/>
      <c r="I943" s="149"/>
      <c r="J943" s="86"/>
      <c r="K943" s="86"/>
      <c r="L943" s="86"/>
      <c r="M943" s="86"/>
      <c r="N943" s="86"/>
    </row>
    <row r="944" spans="7:14" x14ac:dyDescent="0.2">
      <c r="G944" s="149"/>
      <c r="H944" s="149"/>
      <c r="I944" s="149"/>
      <c r="J944" s="86"/>
      <c r="K944" s="86"/>
      <c r="L944" s="86"/>
      <c r="M944" s="86"/>
      <c r="N944" s="86"/>
    </row>
    <row r="945" spans="7:14" x14ac:dyDescent="0.2">
      <c r="G945" s="149"/>
      <c r="H945" s="149"/>
      <c r="I945" s="149"/>
      <c r="J945" s="86"/>
      <c r="K945" s="86"/>
      <c r="L945" s="86"/>
      <c r="M945" s="86"/>
      <c r="N945" s="86"/>
    </row>
    <row r="946" spans="7:14" x14ac:dyDescent="0.2">
      <c r="G946" s="149"/>
      <c r="H946" s="149"/>
      <c r="I946" s="149"/>
      <c r="J946" s="86"/>
      <c r="K946" s="86"/>
      <c r="L946" s="86"/>
      <c r="M946" s="86"/>
      <c r="N946" s="86"/>
    </row>
    <row r="947" spans="7:14" x14ac:dyDescent="0.2">
      <c r="G947" s="149"/>
      <c r="H947" s="149"/>
      <c r="I947" s="149"/>
      <c r="J947" s="86"/>
      <c r="K947" s="86"/>
      <c r="L947" s="86"/>
      <c r="M947" s="86"/>
      <c r="N947" s="86"/>
    </row>
    <row r="948" spans="7:14" x14ac:dyDescent="0.2">
      <c r="G948" s="149"/>
      <c r="H948" s="149"/>
      <c r="I948" s="149"/>
      <c r="J948" s="86"/>
      <c r="K948" s="86"/>
      <c r="L948" s="86"/>
      <c r="M948" s="86"/>
      <c r="N948" s="86"/>
    </row>
    <row r="949" spans="7:14" x14ac:dyDescent="0.2">
      <c r="G949" s="149"/>
      <c r="H949" s="149"/>
      <c r="I949" s="149"/>
      <c r="J949" s="86"/>
      <c r="K949" s="86"/>
      <c r="L949" s="86"/>
      <c r="M949" s="86"/>
      <c r="N949" s="86"/>
    </row>
    <row r="950" spans="7:14" x14ac:dyDescent="0.2">
      <c r="G950" s="149"/>
      <c r="H950" s="149"/>
      <c r="I950" s="149"/>
      <c r="J950" s="86"/>
      <c r="K950" s="86"/>
      <c r="L950" s="86"/>
      <c r="M950" s="86"/>
      <c r="N950" s="86"/>
    </row>
    <row r="951" spans="7:14" x14ac:dyDescent="0.2">
      <c r="G951" s="149"/>
      <c r="H951" s="149"/>
      <c r="I951" s="149"/>
      <c r="J951" s="86"/>
      <c r="K951" s="86"/>
      <c r="L951" s="86"/>
      <c r="M951" s="86"/>
      <c r="N951" s="86"/>
    </row>
    <row r="952" spans="7:14" x14ac:dyDescent="0.2">
      <c r="G952" s="149"/>
      <c r="H952" s="149"/>
      <c r="I952" s="149"/>
      <c r="J952" s="86"/>
      <c r="K952" s="86"/>
      <c r="L952" s="86"/>
      <c r="M952" s="86"/>
      <c r="N952" s="86"/>
    </row>
    <row r="953" spans="7:14" x14ac:dyDescent="0.2">
      <c r="G953" s="149"/>
      <c r="H953" s="149"/>
      <c r="I953" s="149"/>
      <c r="J953" s="86"/>
      <c r="K953" s="86"/>
      <c r="L953" s="86"/>
      <c r="M953" s="86"/>
      <c r="N953" s="86"/>
    </row>
    <row r="954" spans="7:14" x14ac:dyDescent="0.2">
      <c r="G954" s="149"/>
      <c r="H954" s="149"/>
      <c r="I954" s="149"/>
      <c r="J954" s="86"/>
      <c r="K954" s="86"/>
      <c r="L954" s="86"/>
      <c r="M954" s="86"/>
      <c r="N954" s="86"/>
    </row>
    <row r="955" spans="7:14" x14ac:dyDescent="0.2">
      <c r="G955" s="149"/>
      <c r="H955" s="149"/>
      <c r="I955" s="149"/>
      <c r="J955" s="86"/>
      <c r="K955" s="86"/>
      <c r="L955" s="86"/>
      <c r="M955" s="86"/>
      <c r="N955" s="86"/>
    </row>
    <row r="956" spans="7:14" x14ac:dyDescent="0.2">
      <c r="G956" s="149"/>
      <c r="H956" s="149"/>
      <c r="I956" s="149"/>
      <c r="J956" s="86"/>
      <c r="K956" s="86"/>
      <c r="L956" s="86"/>
      <c r="M956" s="86"/>
      <c r="N956" s="86"/>
    </row>
    <row r="957" spans="7:14" x14ac:dyDescent="0.2">
      <c r="G957" s="149"/>
      <c r="H957" s="149"/>
      <c r="I957" s="149"/>
      <c r="J957" s="86"/>
      <c r="K957" s="86"/>
      <c r="L957" s="86"/>
      <c r="M957" s="86"/>
      <c r="N957" s="86"/>
    </row>
    <row r="958" spans="7:14" x14ac:dyDescent="0.2">
      <c r="G958" s="149"/>
      <c r="H958" s="149"/>
      <c r="I958" s="149"/>
      <c r="J958" s="86"/>
      <c r="K958" s="86"/>
      <c r="L958" s="86"/>
      <c r="M958" s="86"/>
      <c r="N958" s="86"/>
    </row>
    <row r="959" spans="7:14" x14ac:dyDescent="0.2">
      <c r="G959" s="149"/>
      <c r="H959" s="149"/>
      <c r="I959" s="149"/>
      <c r="J959" s="86"/>
      <c r="K959" s="86"/>
      <c r="L959" s="86"/>
      <c r="M959" s="86"/>
      <c r="N959" s="86"/>
    </row>
    <row r="960" spans="7:14" x14ac:dyDescent="0.2">
      <c r="G960" s="149"/>
      <c r="H960" s="149"/>
      <c r="I960" s="149"/>
      <c r="J960" s="86"/>
      <c r="K960" s="86"/>
      <c r="L960" s="86"/>
      <c r="M960" s="86"/>
      <c r="N960" s="86"/>
    </row>
    <row r="961" spans="7:14" x14ac:dyDescent="0.2">
      <c r="G961" s="149"/>
      <c r="H961" s="149"/>
      <c r="I961" s="149"/>
      <c r="J961" s="86"/>
      <c r="K961" s="86"/>
      <c r="L961" s="86"/>
      <c r="M961" s="86"/>
      <c r="N961" s="86"/>
    </row>
    <row r="962" spans="7:14" x14ac:dyDescent="0.2">
      <c r="G962" s="149"/>
      <c r="H962" s="149"/>
      <c r="I962" s="149"/>
      <c r="J962" s="86"/>
      <c r="K962" s="86"/>
      <c r="L962" s="86"/>
      <c r="M962" s="86"/>
      <c r="N962" s="86"/>
    </row>
    <row r="963" spans="7:14" x14ac:dyDescent="0.2">
      <c r="G963" s="149"/>
      <c r="H963" s="149"/>
      <c r="I963" s="149"/>
      <c r="J963" s="86"/>
      <c r="K963" s="86"/>
      <c r="L963" s="86"/>
      <c r="M963" s="86"/>
      <c r="N963" s="86"/>
    </row>
    <row r="964" spans="7:14" x14ac:dyDescent="0.2">
      <c r="G964" s="149"/>
      <c r="H964" s="149"/>
      <c r="I964" s="149"/>
      <c r="J964" s="86"/>
      <c r="K964" s="86"/>
      <c r="L964" s="86"/>
      <c r="M964" s="86"/>
      <c r="N964" s="86"/>
    </row>
    <row r="965" spans="7:14" x14ac:dyDescent="0.2">
      <c r="G965" s="149"/>
      <c r="H965" s="149"/>
      <c r="I965" s="149"/>
      <c r="J965" s="86"/>
      <c r="K965" s="86"/>
      <c r="L965" s="86"/>
      <c r="M965" s="86"/>
      <c r="N965" s="86"/>
    </row>
    <row r="966" spans="7:14" x14ac:dyDescent="0.2">
      <c r="G966" s="149"/>
      <c r="H966" s="149"/>
      <c r="I966" s="149"/>
      <c r="J966" s="86"/>
      <c r="K966" s="86"/>
      <c r="L966" s="86"/>
      <c r="M966" s="86"/>
      <c r="N966" s="86"/>
    </row>
    <row r="967" spans="7:14" x14ac:dyDescent="0.2">
      <c r="G967" s="149"/>
      <c r="H967" s="149"/>
      <c r="I967" s="149"/>
      <c r="J967" s="86"/>
      <c r="K967" s="86"/>
      <c r="L967" s="86"/>
      <c r="M967" s="86"/>
      <c r="N967" s="86"/>
    </row>
    <row r="968" spans="7:14" x14ac:dyDescent="0.2">
      <c r="G968" s="149"/>
      <c r="H968" s="149"/>
      <c r="I968" s="149"/>
      <c r="J968" s="86"/>
      <c r="K968" s="86"/>
      <c r="L968" s="86"/>
      <c r="M968" s="86"/>
      <c r="N968" s="86"/>
    </row>
    <row r="969" spans="7:14" x14ac:dyDescent="0.2">
      <c r="G969" s="149"/>
      <c r="H969" s="149"/>
      <c r="I969" s="149"/>
      <c r="J969" s="86"/>
      <c r="K969" s="86"/>
      <c r="L969" s="86"/>
      <c r="M969" s="86"/>
      <c r="N969" s="86"/>
    </row>
    <row r="970" spans="7:14" x14ac:dyDescent="0.2">
      <c r="G970" s="149"/>
      <c r="H970" s="149"/>
      <c r="I970" s="149"/>
      <c r="J970" s="86"/>
      <c r="K970" s="86"/>
      <c r="L970" s="86"/>
      <c r="M970" s="86"/>
      <c r="N970" s="86"/>
    </row>
    <row r="971" spans="7:14" x14ac:dyDescent="0.2">
      <c r="G971" s="149"/>
      <c r="H971" s="149"/>
      <c r="I971" s="149"/>
      <c r="J971" s="86"/>
      <c r="K971" s="86"/>
      <c r="L971" s="86"/>
      <c r="M971" s="86"/>
      <c r="N971" s="86"/>
    </row>
    <row r="972" spans="7:14" x14ac:dyDescent="0.2">
      <c r="G972" s="149"/>
      <c r="H972" s="149"/>
      <c r="I972" s="149"/>
      <c r="J972" s="86"/>
      <c r="K972" s="86"/>
      <c r="L972" s="86"/>
      <c r="M972" s="86"/>
      <c r="N972" s="86"/>
    </row>
    <row r="973" spans="7:14" x14ac:dyDescent="0.2">
      <c r="G973" s="149"/>
      <c r="H973" s="149"/>
      <c r="I973" s="149"/>
      <c r="J973" s="86"/>
      <c r="K973" s="86"/>
      <c r="L973" s="86"/>
      <c r="M973" s="86"/>
      <c r="N973" s="86"/>
    </row>
    <row r="974" spans="7:14" x14ac:dyDescent="0.2">
      <c r="G974" s="149"/>
      <c r="H974" s="149"/>
      <c r="I974" s="149"/>
      <c r="J974" s="86"/>
      <c r="K974" s="86"/>
      <c r="L974" s="86"/>
      <c r="M974" s="86"/>
      <c r="N974" s="86"/>
    </row>
    <row r="975" spans="7:14" x14ac:dyDescent="0.2">
      <c r="G975" s="149"/>
      <c r="H975" s="149"/>
      <c r="I975" s="149"/>
      <c r="J975" s="86"/>
      <c r="K975" s="86"/>
      <c r="L975" s="86"/>
      <c r="M975" s="86"/>
      <c r="N975" s="86"/>
    </row>
    <row r="976" spans="7:14" x14ac:dyDescent="0.2">
      <c r="G976" s="149"/>
      <c r="H976" s="149"/>
      <c r="I976" s="149"/>
      <c r="J976" s="86"/>
      <c r="K976" s="86"/>
      <c r="L976" s="86"/>
      <c r="M976" s="86"/>
      <c r="N976" s="86"/>
    </row>
    <row r="977" spans="7:14" x14ac:dyDescent="0.2">
      <c r="G977" s="149"/>
      <c r="H977" s="149"/>
      <c r="I977" s="149"/>
      <c r="J977" s="86"/>
      <c r="K977" s="86"/>
      <c r="L977" s="86"/>
      <c r="M977" s="86"/>
      <c r="N977" s="86"/>
    </row>
    <row r="978" spans="7:14" x14ac:dyDescent="0.2">
      <c r="G978" s="149"/>
      <c r="H978" s="149"/>
      <c r="I978" s="149"/>
      <c r="J978" s="86"/>
      <c r="K978" s="86"/>
      <c r="L978" s="86"/>
      <c r="M978" s="86"/>
      <c r="N978" s="86"/>
    </row>
    <row r="979" spans="7:14" x14ac:dyDescent="0.2">
      <c r="G979" s="149"/>
      <c r="H979" s="149"/>
      <c r="I979" s="149"/>
      <c r="J979" s="86"/>
      <c r="K979" s="86"/>
      <c r="L979" s="86"/>
      <c r="M979" s="86"/>
      <c r="N979" s="86"/>
    </row>
    <row r="980" spans="7:14" x14ac:dyDescent="0.2">
      <c r="G980" s="149"/>
      <c r="H980" s="149"/>
      <c r="I980" s="149"/>
      <c r="J980" s="86"/>
      <c r="K980" s="86"/>
      <c r="L980" s="86"/>
      <c r="M980" s="86"/>
      <c r="N980" s="86"/>
    </row>
    <row r="981" spans="7:14" x14ac:dyDescent="0.2">
      <c r="G981" s="149"/>
      <c r="H981" s="149"/>
      <c r="I981" s="149"/>
      <c r="J981" s="86"/>
      <c r="K981" s="86"/>
      <c r="L981" s="86"/>
      <c r="M981" s="86"/>
      <c r="N981" s="86"/>
    </row>
    <row r="982" spans="7:14" x14ac:dyDescent="0.2">
      <c r="G982" s="149"/>
      <c r="H982" s="149"/>
      <c r="I982" s="149"/>
      <c r="J982" s="86"/>
      <c r="K982" s="86"/>
      <c r="L982" s="86"/>
      <c r="M982" s="86"/>
      <c r="N982" s="86"/>
    </row>
    <row r="983" spans="7:14" x14ac:dyDescent="0.2">
      <c r="G983" s="149"/>
      <c r="H983" s="149"/>
      <c r="I983" s="149"/>
      <c r="J983" s="86"/>
      <c r="K983" s="86"/>
      <c r="L983" s="86"/>
      <c r="M983" s="86"/>
      <c r="N983" s="86"/>
    </row>
    <row r="984" spans="7:14" x14ac:dyDescent="0.2">
      <c r="G984" s="149"/>
      <c r="H984" s="149"/>
      <c r="I984" s="149"/>
      <c r="J984" s="86"/>
      <c r="K984" s="86"/>
      <c r="L984" s="86"/>
      <c r="M984" s="86"/>
      <c r="N984" s="86"/>
    </row>
    <row r="985" spans="7:14" x14ac:dyDescent="0.2">
      <c r="G985" s="149"/>
      <c r="H985" s="149"/>
      <c r="I985" s="149"/>
      <c r="J985" s="86"/>
      <c r="K985" s="86"/>
      <c r="L985" s="86"/>
      <c r="M985" s="86"/>
      <c r="N985" s="86"/>
    </row>
    <row r="986" spans="7:14" x14ac:dyDescent="0.2">
      <c r="G986" s="149"/>
      <c r="H986" s="149"/>
      <c r="I986" s="149"/>
      <c r="J986" s="86"/>
      <c r="K986" s="86"/>
      <c r="L986" s="86"/>
      <c r="M986" s="86"/>
      <c r="N986" s="86"/>
    </row>
    <row r="987" spans="7:14" x14ac:dyDescent="0.2">
      <c r="G987" s="149"/>
      <c r="H987" s="149"/>
      <c r="I987" s="149"/>
      <c r="J987" s="86"/>
      <c r="K987" s="86"/>
      <c r="L987" s="86"/>
      <c r="M987" s="86"/>
      <c r="N987" s="86"/>
    </row>
    <row r="988" spans="7:14" x14ac:dyDescent="0.2">
      <c r="G988" s="149"/>
      <c r="H988" s="149"/>
      <c r="I988" s="149"/>
      <c r="J988" s="86"/>
      <c r="K988" s="86"/>
      <c r="L988" s="86"/>
      <c r="M988" s="86"/>
      <c r="N988" s="86"/>
    </row>
    <row r="989" spans="7:14" x14ac:dyDescent="0.2">
      <c r="G989" s="149"/>
      <c r="H989" s="149"/>
      <c r="I989" s="149"/>
      <c r="J989" s="86"/>
      <c r="K989" s="86"/>
      <c r="L989" s="86"/>
      <c r="M989" s="86"/>
      <c r="N989" s="86"/>
    </row>
    <row r="990" spans="7:14" x14ac:dyDescent="0.2">
      <c r="G990" s="149"/>
      <c r="H990" s="149"/>
      <c r="I990" s="149"/>
      <c r="J990" s="86"/>
      <c r="K990" s="86"/>
      <c r="L990" s="86"/>
      <c r="M990" s="86"/>
      <c r="N990" s="86"/>
    </row>
    <row r="991" spans="7:14" x14ac:dyDescent="0.2">
      <c r="G991" s="149"/>
      <c r="H991" s="149"/>
      <c r="I991" s="149"/>
      <c r="J991" s="86"/>
      <c r="K991" s="86"/>
      <c r="L991" s="86"/>
      <c r="M991" s="86"/>
      <c r="N991" s="86"/>
    </row>
    <row r="992" spans="7:14" x14ac:dyDescent="0.2">
      <c r="G992" s="149"/>
      <c r="H992" s="149"/>
      <c r="I992" s="149"/>
      <c r="J992" s="86"/>
      <c r="K992" s="86"/>
      <c r="L992" s="86"/>
      <c r="M992" s="86"/>
      <c r="N992" s="86"/>
    </row>
    <row r="993" spans="7:14" x14ac:dyDescent="0.2">
      <c r="G993" s="149"/>
      <c r="H993" s="149"/>
      <c r="I993" s="149"/>
      <c r="J993" s="86"/>
      <c r="K993" s="86"/>
      <c r="L993" s="86"/>
      <c r="M993" s="86"/>
      <c r="N993" s="86"/>
    </row>
    <row r="994" spans="7:14" x14ac:dyDescent="0.2">
      <c r="G994" s="149"/>
      <c r="H994" s="149"/>
      <c r="I994" s="149"/>
      <c r="J994" s="86"/>
      <c r="K994" s="86"/>
      <c r="L994" s="86"/>
      <c r="M994" s="86"/>
      <c r="N994" s="86"/>
    </row>
    <row r="995" spans="7:14" x14ac:dyDescent="0.2">
      <c r="G995" s="149"/>
      <c r="H995" s="149"/>
      <c r="I995" s="149"/>
      <c r="J995" s="86"/>
      <c r="K995" s="86"/>
      <c r="L995" s="86"/>
      <c r="M995" s="86"/>
      <c r="N995" s="86"/>
    </row>
    <row r="996" spans="7:14" x14ac:dyDescent="0.2">
      <c r="G996" s="149"/>
      <c r="H996" s="149"/>
      <c r="I996" s="149"/>
      <c r="J996" s="86"/>
      <c r="K996" s="86"/>
      <c r="L996" s="86"/>
      <c r="M996" s="86"/>
      <c r="N996" s="86"/>
    </row>
    <row r="997" spans="7:14" x14ac:dyDescent="0.2">
      <c r="G997" s="149"/>
      <c r="H997" s="149"/>
      <c r="I997" s="149"/>
      <c r="J997" s="86"/>
      <c r="K997" s="86"/>
      <c r="L997" s="86"/>
      <c r="M997" s="86"/>
      <c r="N997" s="86"/>
    </row>
    <row r="998" spans="7:14" x14ac:dyDescent="0.2">
      <c r="G998" s="149"/>
      <c r="H998" s="149"/>
      <c r="I998" s="149"/>
      <c r="J998" s="86"/>
      <c r="K998" s="86"/>
      <c r="L998" s="86"/>
      <c r="M998" s="86"/>
      <c r="N998" s="86"/>
    </row>
    <row r="999" spans="7:14" x14ac:dyDescent="0.2">
      <c r="G999" s="149"/>
      <c r="H999" s="149"/>
      <c r="I999" s="149"/>
      <c r="J999" s="86"/>
      <c r="K999" s="86"/>
      <c r="L999" s="86"/>
      <c r="M999" s="86"/>
      <c r="N999" s="86"/>
    </row>
    <row r="1000" spans="7:14" x14ac:dyDescent="0.2">
      <c r="G1000" s="149"/>
      <c r="H1000" s="149"/>
      <c r="I1000" s="149"/>
      <c r="J1000" s="86"/>
      <c r="K1000" s="86"/>
      <c r="L1000" s="86"/>
      <c r="M1000" s="86"/>
      <c r="N1000" s="86"/>
    </row>
    <row r="1001" spans="7:14" x14ac:dyDescent="0.2">
      <c r="G1001" s="149"/>
      <c r="H1001" s="149"/>
      <c r="I1001" s="149"/>
      <c r="J1001" s="86"/>
      <c r="K1001" s="86"/>
      <c r="L1001" s="86"/>
      <c r="M1001" s="86"/>
      <c r="N1001" s="86"/>
    </row>
    <row r="1002" spans="7:14" x14ac:dyDescent="0.2">
      <c r="G1002" s="149"/>
      <c r="H1002" s="149"/>
      <c r="I1002" s="149"/>
      <c r="J1002" s="86"/>
      <c r="K1002" s="86"/>
      <c r="L1002" s="86"/>
      <c r="M1002" s="86"/>
      <c r="N1002" s="86"/>
    </row>
    <row r="1003" spans="7:14" x14ac:dyDescent="0.2">
      <c r="G1003" s="149"/>
      <c r="H1003" s="149"/>
      <c r="I1003" s="149"/>
      <c r="J1003" s="86"/>
      <c r="K1003" s="86"/>
      <c r="L1003" s="86"/>
      <c r="M1003" s="86"/>
      <c r="N1003" s="86"/>
    </row>
    <row r="1004" spans="7:14" x14ac:dyDescent="0.2">
      <c r="G1004" s="149"/>
      <c r="H1004" s="149"/>
      <c r="I1004" s="149"/>
      <c r="J1004" s="86"/>
      <c r="K1004" s="86"/>
      <c r="L1004" s="86"/>
      <c r="M1004" s="86"/>
      <c r="N1004" s="86"/>
    </row>
    <row r="1005" spans="7:14" x14ac:dyDescent="0.2">
      <c r="G1005" s="149"/>
      <c r="H1005" s="149"/>
      <c r="I1005" s="149"/>
      <c r="J1005" s="86"/>
      <c r="K1005" s="86"/>
      <c r="L1005" s="86"/>
      <c r="M1005" s="86"/>
      <c r="N1005" s="86"/>
    </row>
    <row r="1006" spans="7:14" x14ac:dyDescent="0.2">
      <c r="G1006" s="149"/>
      <c r="H1006" s="149"/>
      <c r="I1006" s="149"/>
      <c r="J1006" s="86"/>
      <c r="K1006" s="86"/>
      <c r="L1006" s="86"/>
      <c r="M1006" s="86"/>
      <c r="N1006" s="86"/>
    </row>
    <row r="1007" spans="7:14" x14ac:dyDescent="0.2">
      <c r="G1007" s="149"/>
      <c r="H1007" s="149"/>
      <c r="I1007" s="149"/>
      <c r="J1007" s="86"/>
      <c r="K1007" s="86"/>
      <c r="L1007" s="86"/>
      <c r="M1007" s="86"/>
      <c r="N1007" s="86"/>
    </row>
    <row r="1008" spans="7:14" x14ac:dyDescent="0.2">
      <c r="G1008" s="149"/>
      <c r="H1008" s="149"/>
      <c r="I1008" s="149"/>
      <c r="J1008" s="86"/>
      <c r="K1008" s="86"/>
      <c r="L1008" s="86"/>
      <c r="M1008" s="86"/>
      <c r="N1008" s="86"/>
    </row>
    <row r="1009" spans="7:14" x14ac:dyDescent="0.2">
      <c r="G1009" s="149"/>
      <c r="H1009" s="149"/>
      <c r="I1009" s="149"/>
      <c r="J1009" s="86"/>
      <c r="K1009" s="86"/>
      <c r="L1009" s="86"/>
      <c r="M1009" s="86"/>
      <c r="N1009" s="86"/>
    </row>
    <row r="1010" spans="7:14" x14ac:dyDescent="0.2">
      <c r="G1010" s="149"/>
      <c r="H1010" s="149"/>
      <c r="I1010" s="149"/>
      <c r="J1010" s="86"/>
      <c r="K1010" s="86"/>
      <c r="L1010" s="86"/>
      <c r="M1010" s="86"/>
      <c r="N1010" s="86"/>
    </row>
    <row r="1011" spans="7:14" x14ac:dyDescent="0.2">
      <c r="G1011" s="149"/>
      <c r="H1011" s="149"/>
      <c r="I1011" s="149"/>
      <c r="J1011" s="86"/>
      <c r="K1011" s="86"/>
      <c r="L1011" s="86"/>
      <c r="M1011" s="86"/>
      <c r="N1011" s="86"/>
    </row>
    <row r="1012" spans="7:14" x14ac:dyDescent="0.2">
      <c r="G1012" s="149"/>
      <c r="H1012" s="149"/>
      <c r="I1012" s="149"/>
      <c r="J1012" s="86"/>
      <c r="K1012" s="86"/>
      <c r="L1012" s="86"/>
      <c r="M1012" s="86"/>
      <c r="N1012" s="86"/>
    </row>
    <row r="1013" spans="7:14" x14ac:dyDescent="0.2">
      <c r="G1013" s="149"/>
      <c r="H1013" s="149"/>
      <c r="I1013" s="149"/>
      <c r="J1013" s="86"/>
      <c r="K1013" s="86"/>
      <c r="L1013" s="86"/>
      <c r="M1013" s="86"/>
      <c r="N1013" s="86"/>
    </row>
    <row r="1014" spans="7:14" x14ac:dyDescent="0.2">
      <c r="G1014" s="149"/>
      <c r="H1014" s="149"/>
      <c r="I1014" s="149"/>
      <c r="J1014" s="86"/>
      <c r="K1014" s="86"/>
      <c r="L1014" s="86"/>
      <c r="M1014" s="86"/>
      <c r="N1014" s="86"/>
    </row>
    <row r="1015" spans="7:14" x14ac:dyDescent="0.2">
      <c r="G1015" s="149"/>
      <c r="H1015" s="149"/>
      <c r="I1015" s="149"/>
      <c r="J1015" s="86"/>
      <c r="K1015" s="86"/>
      <c r="L1015" s="86"/>
      <c r="M1015" s="86"/>
      <c r="N1015" s="86"/>
    </row>
    <row r="1016" spans="7:14" x14ac:dyDescent="0.2">
      <c r="G1016" s="149"/>
      <c r="H1016" s="149"/>
      <c r="I1016" s="149"/>
      <c r="J1016" s="86"/>
      <c r="K1016" s="86"/>
      <c r="L1016" s="86"/>
      <c r="M1016" s="86"/>
      <c r="N1016" s="86"/>
    </row>
    <row r="1017" spans="7:14" x14ac:dyDescent="0.2">
      <c r="G1017" s="149"/>
      <c r="H1017" s="149"/>
      <c r="I1017" s="149"/>
      <c r="J1017" s="86"/>
      <c r="K1017" s="86"/>
      <c r="L1017" s="86"/>
      <c r="M1017" s="86"/>
      <c r="N1017" s="86"/>
    </row>
    <row r="1018" spans="7:14" x14ac:dyDescent="0.2">
      <c r="G1018" s="149"/>
      <c r="H1018" s="149"/>
      <c r="I1018" s="149"/>
      <c r="J1018" s="86"/>
      <c r="K1018" s="86"/>
      <c r="L1018" s="86"/>
      <c r="M1018" s="86"/>
      <c r="N1018" s="86"/>
    </row>
    <row r="1019" spans="7:14" x14ac:dyDescent="0.2">
      <c r="G1019" s="149"/>
      <c r="H1019" s="149"/>
      <c r="I1019" s="149"/>
      <c r="J1019" s="86"/>
      <c r="K1019" s="86"/>
      <c r="L1019" s="86"/>
      <c r="M1019" s="86"/>
      <c r="N1019" s="86"/>
    </row>
    <row r="1020" spans="7:14" x14ac:dyDescent="0.2">
      <c r="G1020" s="149"/>
      <c r="H1020" s="149"/>
      <c r="I1020" s="149"/>
      <c r="J1020" s="86"/>
      <c r="K1020" s="86"/>
      <c r="L1020" s="86"/>
      <c r="M1020" s="86"/>
      <c r="N1020" s="86"/>
    </row>
    <row r="1021" spans="7:14" x14ac:dyDescent="0.2">
      <c r="G1021" s="149"/>
      <c r="H1021" s="149"/>
      <c r="I1021" s="149"/>
      <c r="J1021" s="86"/>
      <c r="K1021" s="86"/>
      <c r="L1021" s="86"/>
      <c r="M1021" s="86"/>
      <c r="N1021" s="86"/>
    </row>
    <row r="1022" spans="7:14" x14ac:dyDescent="0.2">
      <c r="G1022" s="149"/>
      <c r="H1022" s="149"/>
      <c r="I1022" s="149"/>
      <c r="J1022" s="86"/>
      <c r="K1022" s="86"/>
      <c r="L1022" s="86"/>
      <c r="M1022" s="86"/>
      <c r="N1022" s="86"/>
    </row>
    <row r="1023" spans="7:14" x14ac:dyDescent="0.2">
      <c r="G1023" s="149"/>
      <c r="H1023" s="149"/>
      <c r="I1023" s="149"/>
      <c r="J1023" s="86"/>
      <c r="K1023" s="86"/>
      <c r="L1023" s="86"/>
      <c r="M1023" s="86"/>
      <c r="N1023" s="86"/>
    </row>
    <row r="1024" spans="7:14" x14ac:dyDescent="0.2">
      <c r="G1024" s="149"/>
      <c r="H1024" s="149"/>
      <c r="I1024" s="149"/>
      <c r="J1024" s="86"/>
      <c r="K1024" s="86"/>
      <c r="L1024" s="86"/>
      <c r="M1024" s="86"/>
      <c r="N1024" s="86"/>
    </row>
    <row r="1025" spans="7:14" x14ac:dyDescent="0.2">
      <c r="G1025" s="149"/>
      <c r="H1025" s="149"/>
      <c r="I1025" s="149"/>
      <c r="J1025" s="86"/>
      <c r="K1025" s="86"/>
      <c r="L1025" s="86"/>
      <c r="M1025" s="86"/>
      <c r="N1025" s="86"/>
    </row>
    <row r="1026" spans="7:14" x14ac:dyDescent="0.2">
      <c r="G1026" s="149"/>
      <c r="H1026" s="149"/>
      <c r="I1026" s="149"/>
      <c r="J1026" s="86"/>
      <c r="K1026" s="86"/>
      <c r="L1026" s="86"/>
      <c r="M1026" s="86"/>
      <c r="N1026" s="86"/>
    </row>
    <row r="1027" spans="7:14" x14ac:dyDescent="0.2">
      <c r="G1027" s="149"/>
      <c r="H1027" s="149"/>
      <c r="I1027" s="149"/>
      <c r="J1027" s="86"/>
      <c r="K1027" s="86"/>
      <c r="L1027" s="86"/>
      <c r="M1027" s="86"/>
      <c r="N1027" s="86"/>
    </row>
    <row r="1028" spans="7:14" x14ac:dyDescent="0.2">
      <c r="G1028" s="149"/>
      <c r="H1028" s="149"/>
      <c r="I1028" s="149"/>
      <c r="J1028" s="86"/>
      <c r="K1028" s="86"/>
      <c r="L1028" s="86"/>
      <c r="M1028" s="86"/>
      <c r="N1028" s="86"/>
    </row>
    <row r="1029" spans="7:14" x14ac:dyDescent="0.2">
      <c r="G1029" s="149"/>
      <c r="H1029" s="149"/>
      <c r="I1029" s="149"/>
      <c r="J1029" s="86"/>
      <c r="K1029" s="86"/>
      <c r="L1029" s="86"/>
      <c r="M1029" s="86"/>
      <c r="N1029" s="86"/>
    </row>
    <row r="1030" spans="7:14" x14ac:dyDescent="0.2">
      <c r="G1030" s="149"/>
      <c r="H1030" s="149"/>
      <c r="I1030" s="149"/>
      <c r="J1030" s="86"/>
      <c r="K1030" s="86"/>
      <c r="L1030" s="86"/>
      <c r="M1030" s="86"/>
      <c r="N1030" s="86"/>
    </row>
    <row r="1031" spans="7:14" x14ac:dyDescent="0.2">
      <c r="G1031" s="149"/>
      <c r="H1031" s="149"/>
      <c r="I1031" s="149"/>
      <c r="J1031" s="86"/>
      <c r="K1031" s="86"/>
      <c r="L1031" s="86"/>
      <c r="M1031" s="86"/>
      <c r="N1031" s="86"/>
    </row>
    <row r="1032" spans="7:14" x14ac:dyDescent="0.2">
      <c r="G1032" s="149"/>
      <c r="H1032" s="149"/>
      <c r="I1032" s="149"/>
      <c r="J1032" s="86"/>
      <c r="K1032" s="86"/>
      <c r="L1032" s="86"/>
      <c r="M1032" s="86"/>
      <c r="N1032" s="86"/>
    </row>
    <row r="1033" spans="7:14" x14ac:dyDescent="0.2">
      <c r="G1033" s="149"/>
      <c r="H1033" s="149"/>
      <c r="I1033" s="149"/>
      <c r="J1033" s="86"/>
      <c r="K1033" s="86"/>
      <c r="L1033" s="86"/>
      <c r="M1033" s="86"/>
      <c r="N1033" s="86"/>
    </row>
    <row r="1034" spans="7:14" x14ac:dyDescent="0.2">
      <c r="G1034" s="149"/>
      <c r="H1034" s="149"/>
      <c r="I1034" s="149"/>
      <c r="J1034" s="86"/>
      <c r="K1034" s="86"/>
      <c r="L1034" s="86"/>
      <c r="M1034" s="86"/>
      <c r="N1034" s="86"/>
    </row>
    <row r="1035" spans="7:14" x14ac:dyDescent="0.2">
      <c r="G1035" s="149"/>
      <c r="H1035" s="149"/>
      <c r="I1035" s="149"/>
      <c r="J1035" s="86"/>
      <c r="K1035" s="86"/>
      <c r="L1035" s="86"/>
      <c r="M1035" s="86"/>
      <c r="N1035" s="86"/>
    </row>
    <row r="1036" spans="7:14" x14ac:dyDescent="0.2">
      <c r="G1036" s="149"/>
      <c r="H1036" s="149"/>
      <c r="I1036" s="149"/>
      <c r="J1036" s="86"/>
      <c r="K1036" s="86"/>
      <c r="L1036" s="86"/>
      <c r="M1036" s="86"/>
      <c r="N1036" s="86"/>
    </row>
    <row r="1037" spans="7:14" x14ac:dyDescent="0.2">
      <c r="G1037" s="149"/>
      <c r="H1037" s="149"/>
      <c r="I1037" s="149"/>
      <c r="J1037" s="86"/>
      <c r="K1037" s="86"/>
      <c r="L1037" s="86"/>
      <c r="M1037" s="86"/>
      <c r="N1037" s="86"/>
    </row>
    <row r="1038" spans="7:14" x14ac:dyDescent="0.2">
      <c r="G1038" s="149"/>
      <c r="H1038" s="149"/>
      <c r="I1038" s="149"/>
      <c r="J1038" s="86"/>
      <c r="K1038" s="86"/>
      <c r="L1038" s="86"/>
      <c r="M1038" s="86"/>
      <c r="N1038" s="86"/>
    </row>
    <row r="1039" spans="7:14" x14ac:dyDescent="0.2">
      <c r="G1039" s="149"/>
      <c r="H1039" s="149"/>
      <c r="I1039" s="149"/>
      <c r="J1039" s="86"/>
      <c r="K1039" s="86"/>
      <c r="L1039" s="86"/>
      <c r="M1039" s="86"/>
      <c r="N1039" s="86"/>
    </row>
    <row r="1040" spans="7:14" x14ac:dyDescent="0.2">
      <c r="G1040" s="149"/>
      <c r="H1040" s="149"/>
      <c r="I1040" s="149"/>
      <c r="J1040" s="86"/>
      <c r="K1040" s="86"/>
      <c r="L1040" s="86"/>
      <c r="M1040" s="86"/>
      <c r="N1040" s="86"/>
    </row>
    <row r="1041" spans="7:14" x14ac:dyDescent="0.2">
      <c r="G1041" s="149"/>
      <c r="H1041" s="149"/>
      <c r="I1041" s="149"/>
      <c r="J1041" s="86"/>
      <c r="K1041" s="86"/>
      <c r="L1041" s="86"/>
      <c r="M1041" s="86"/>
      <c r="N1041" s="86"/>
    </row>
    <row r="1042" spans="7:14" x14ac:dyDescent="0.2">
      <c r="G1042" s="149"/>
      <c r="H1042" s="149"/>
      <c r="I1042" s="149"/>
      <c r="J1042" s="86"/>
      <c r="K1042" s="86"/>
      <c r="L1042" s="86"/>
      <c r="M1042" s="86"/>
      <c r="N1042" s="86"/>
    </row>
    <row r="1043" spans="7:14" x14ac:dyDescent="0.2">
      <c r="G1043" s="149"/>
      <c r="H1043" s="149"/>
      <c r="I1043" s="149"/>
      <c r="J1043" s="86"/>
      <c r="K1043" s="86"/>
      <c r="L1043" s="86"/>
      <c r="M1043" s="86"/>
      <c r="N1043" s="86"/>
    </row>
    <row r="1044" spans="7:14" x14ac:dyDescent="0.2">
      <c r="G1044" s="149"/>
      <c r="H1044" s="149"/>
      <c r="I1044" s="149"/>
      <c r="J1044" s="86"/>
      <c r="K1044" s="86"/>
      <c r="L1044" s="86"/>
      <c r="M1044" s="86"/>
      <c r="N1044" s="86"/>
    </row>
    <row r="1045" spans="7:14" x14ac:dyDescent="0.2">
      <c r="G1045" s="149"/>
      <c r="H1045" s="149"/>
      <c r="I1045" s="149"/>
      <c r="J1045" s="86"/>
      <c r="K1045" s="86"/>
      <c r="L1045" s="86"/>
      <c r="M1045" s="86"/>
      <c r="N1045" s="86"/>
    </row>
    <row r="1046" spans="7:14" x14ac:dyDescent="0.2">
      <c r="G1046" s="149"/>
      <c r="H1046" s="149"/>
      <c r="I1046" s="149"/>
      <c r="J1046" s="86"/>
      <c r="K1046" s="86"/>
      <c r="L1046" s="86"/>
      <c r="M1046" s="86"/>
      <c r="N1046" s="86"/>
    </row>
    <row r="1047" spans="7:14" x14ac:dyDescent="0.2">
      <c r="G1047" s="149"/>
      <c r="H1047" s="149"/>
      <c r="I1047" s="149"/>
      <c r="J1047" s="86"/>
      <c r="K1047" s="86"/>
      <c r="L1047" s="86"/>
      <c r="M1047" s="86"/>
      <c r="N1047" s="86"/>
    </row>
    <row r="1048" spans="7:14" x14ac:dyDescent="0.2">
      <c r="G1048" s="149"/>
      <c r="H1048" s="149"/>
      <c r="I1048" s="149"/>
      <c r="J1048" s="86"/>
      <c r="K1048" s="86"/>
      <c r="L1048" s="86"/>
      <c r="M1048" s="86"/>
      <c r="N1048" s="86"/>
    </row>
    <row r="1049" spans="7:14" x14ac:dyDescent="0.2">
      <c r="G1049" s="149"/>
      <c r="H1049" s="149"/>
      <c r="I1049" s="149"/>
      <c r="J1049" s="86"/>
      <c r="K1049" s="86"/>
      <c r="L1049" s="86"/>
      <c r="M1049" s="86"/>
      <c r="N1049" s="86"/>
    </row>
    <row r="1050" spans="7:14" x14ac:dyDescent="0.2">
      <c r="G1050" s="149"/>
      <c r="H1050" s="149"/>
      <c r="I1050" s="149"/>
      <c r="J1050" s="86"/>
      <c r="K1050" s="86"/>
      <c r="L1050" s="86"/>
      <c r="M1050" s="86"/>
      <c r="N1050" s="86"/>
    </row>
    <row r="1051" spans="7:14" x14ac:dyDescent="0.2">
      <c r="G1051" s="149"/>
      <c r="H1051" s="149"/>
      <c r="I1051" s="149"/>
      <c r="J1051" s="86"/>
      <c r="K1051" s="86"/>
      <c r="L1051" s="86"/>
      <c r="M1051" s="86"/>
      <c r="N1051" s="86"/>
    </row>
    <row r="1052" spans="7:14" x14ac:dyDescent="0.2">
      <c r="G1052" s="149"/>
      <c r="H1052" s="149"/>
      <c r="I1052" s="149"/>
      <c r="J1052" s="86"/>
      <c r="K1052" s="86"/>
      <c r="L1052" s="86"/>
      <c r="M1052" s="86"/>
      <c r="N1052" s="86"/>
    </row>
    <row r="1053" spans="7:14" x14ac:dyDescent="0.2">
      <c r="G1053" s="149"/>
      <c r="H1053" s="149"/>
      <c r="I1053" s="149"/>
      <c r="J1053" s="86"/>
      <c r="K1053" s="86"/>
      <c r="L1053" s="86"/>
      <c r="M1053" s="86"/>
      <c r="N1053" s="86"/>
    </row>
    <row r="1054" spans="7:14" x14ac:dyDescent="0.2">
      <c r="G1054" s="149"/>
      <c r="H1054" s="149"/>
      <c r="I1054" s="149"/>
      <c r="J1054" s="86"/>
      <c r="K1054" s="86"/>
      <c r="L1054" s="86"/>
      <c r="M1054" s="86"/>
      <c r="N1054" s="86"/>
    </row>
    <row r="1055" spans="7:14" x14ac:dyDescent="0.2">
      <c r="G1055" s="149"/>
      <c r="H1055" s="149"/>
      <c r="I1055" s="149"/>
      <c r="J1055" s="86"/>
      <c r="K1055" s="86"/>
      <c r="L1055" s="86"/>
      <c r="M1055" s="86"/>
      <c r="N1055" s="86"/>
    </row>
    <row r="1056" spans="7:14" x14ac:dyDescent="0.2">
      <c r="G1056" s="149"/>
      <c r="H1056" s="149"/>
      <c r="I1056" s="149"/>
      <c r="J1056" s="86"/>
      <c r="K1056" s="86"/>
      <c r="L1056" s="86"/>
      <c r="M1056" s="86"/>
      <c r="N1056" s="86"/>
    </row>
    <row r="1057" spans="7:14" x14ac:dyDescent="0.2">
      <c r="G1057" s="149"/>
      <c r="H1057" s="149"/>
      <c r="I1057" s="149"/>
      <c r="J1057" s="86"/>
      <c r="K1057" s="86"/>
      <c r="L1057" s="86"/>
      <c r="M1057" s="86"/>
      <c r="N1057" s="86"/>
    </row>
    <row r="1058" spans="7:14" x14ac:dyDescent="0.2">
      <c r="G1058" s="149"/>
      <c r="H1058" s="149"/>
      <c r="I1058" s="149"/>
      <c r="J1058" s="86"/>
      <c r="K1058" s="86"/>
      <c r="L1058" s="86"/>
      <c r="M1058" s="86"/>
      <c r="N1058" s="86"/>
    </row>
    <row r="1059" spans="7:14" x14ac:dyDescent="0.2">
      <c r="G1059" s="149"/>
      <c r="H1059" s="149"/>
      <c r="I1059" s="149"/>
      <c r="J1059" s="86"/>
      <c r="K1059" s="86"/>
      <c r="L1059" s="86"/>
      <c r="M1059" s="86"/>
      <c r="N1059" s="86"/>
    </row>
    <row r="1060" spans="7:14" x14ac:dyDescent="0.2">
      <c r="G1060" s="149"/>
      <c r="H1060" s="149"/>
      <c r="I1060" s="149"/>
      <c r="J1060" s="86"/>
      <c r="K1060" s="86"/>
      <c r="L1060" s="86"/>
      <c r="M1060" s="86"/>
      <c r="N1060" s="86"/>
    </row>
    <row r="1061" spans="7:14" x14ac:dyDescent="0.2">
      <c r="G1061" s="149"/>
      <c r="H1061" s="149"/>
      <c r="I1061" s="149"/>
      <c r="J1061" s="86"/>
      <c r="K1061" s="86"/>
      <c r="L1061" s="86"/>
      <c r="M1061" s="86"/>
      <c r="N1061" s="86"/>
    </row>
    <row r="1062" spans="7:14" x14ac:dyDescent="0.2">
      <c r="G1062" s="149"/>
      <c r="H1062" s="149"/>
      <c r="I1062" s="149"/>
      <c r="J1062" s="86"/>
      <c r="K1062" s="86"/>
      <c r="L1062" s="86"/>
      <c r="M1062" s="86"/>
      <c r="N1062" s="86"/>
    </row>
    <row r="1063" spans="7:14" x14ac:dyDescent="0.2">
      <c r="G1063" s="149"/>
      <c r="H1063" s="149"/>
      <c r="I1063" s="149"/>
      <c r="J1063" s="86"/>
      <c r="K1063" s="86"/>
      <c r="L1063" s="86"/>
      <c r="M1063" s="86"/>
      <c r="N1063" s="86"/>
    </row>
    <row r="1064" spans="7:14" x14ac:dyDescent="0.2">
      <c r="G1064" s="149"/>
      <c r="H1064" s="149"/>
      <c r="I1064" s="149"/>
      <c r="J1064" s="86"/>
      <c r="K1064" s="86"/>
      <c r="L1064" s="86"/>
      <c r="M1064" s="86"/>
      <c r="N1064" s="86"/>
    </row>
    <row r="1065" spans="7:14" x14ac:dyDescent="0.2">
      <c r="G1065" s="149"/>
      <c r="H1065" s="149"/>
      <c r="I1065" s="149"/>
      <c r="J1065" s="86"/>
      <c r="K1065" s="86"/>
      <c r="L1065" s="86"/>
      <c r="M1065" s="86"/>
      <c r="N1065" s="86"/>
    </row>
    <row r="1066" spans="7:14" x14ac:dyDescent="0.2">
      <c r="G1066" s="149"/>
      <c r="H1066" s="149"/>
      <c r="I1066" s="149"/>
      <c r="J1066" s="86"/>
      <c r="K1066" s="86"/>
      <c r="L1066" s="86"/>
      <c r="M1066" s="86"/>
      <c r="N1066" s="86"/>
    </row>
    <row r="1067" spans="7:14" x14ac:dyDescent="0.2">
      <c r="G1067" s="149"/>
      <c r="H1067" s="149"/>
      <c r="I1067" s="149"/>
      <c r="J1067" s="86"/>
      <c r="K1067" s="86"/>
      <c r="L1067" s="86"/>
      <c r="M1067" s="86"/>
      <c r="N1067" s="86"/>
    </row>
    <row r="1068" spans="7:14" x14ac:dyDescent="0.2">
      <c r="G1068" s="149"/>
      <c r="H1068" s="149"/>
      <c r="I1068" s="149"/>
      <c r="J1068" s="86"/>
      <c r="K1068" s="86"/>
      <c r="L1068" s="86"/>
      <c r="M1068" s="86"/>
      <c r="N1068" s="86"/>
    </row>
    <row r="1069" spans="7:14" x14ac:dyDescent="0.2">
      <c r="G1069" s="149"/>
      <c r="H1069" s="149"/>
      <c r="I1069" s="149"/>
      <c r="J1069" s="86"/>
      <c r="K1069" s="86"/>
      <c r="L1069" s="86"/>
      <c r="M1069" s="86"/>
      <c r="N1069" s="86"/>
    </row>
    <row r="1070" spans="7:14" x14ac:dyDescent="0.2">
      <c r="G1070" s="149"/>
      <c r="H1070" s="149"/>
      <c r="I1070" s="149"/>
      <c r="J1070" s="86"/>
      <c r="K1070" s="86"/>
      <c r="L1070" s="86"/>
      <c r="M1070" s="86"/>
      <c r="N1070" s="86"/>
    </row>
    <row r="1071" spans="7:14" x14ac:dyDescent="0.2">
      <c r="G1071" s="149"/>
      <c r="H1071" s="149"/>
      <c r="I1071" s="149"/>
      <c r="J1071" s="86"/>
      <c r="K1071" s="86"/>
      <c r="L1071" s="86"/>
      <c r="M1071" s="86"/>
      <c r="N1071" s="86"/>
    </row>
    <row r="1072" spans="7:14" x14ac:dyDescent="0.2">
      <c r="G1072" s="149"/>
      <c r="H1072" s="149"/>
      <c r="I1072" s="149"/>
      <c r="J1072" s="86"/>
      <c r="K1072" s="86"/>
      <c r="L1072" s="86"/>
      <c r="M1072" s="86"/>
      <c r="N1072" s="86"/>
    </row>
    <row r="1073" spans="7:14" x14ac:dyDescent="0.2">
      <c r="G1073" s="149"/>
      <c r="H1073" s="149"/>
      <c r="I1073" s="149"/>
      <c r="J1073" s="86"/>
      <c r="K1073" s="86"/>
      <c r="L1073" s="86"/>
      <c r="M1073" s="86"/>
      <c r="N1073" s="86"/>
    </row>
    <row r="1074" spans="7:14" x14ac:dyDescent="0.2">
      <c r="G1074" s="149"/>
      <c r="H1074" s="149"/>
      <c r="I1074" s="149"/>
      <c r="J1074" s="86"/>
      <c r="K1074" s="86"/>
      <c r="L1074" s="86"/>
      <c r="M1074" s="86"/>
      <c r="N1074" s="86"/>
    </row>
    <row r="1075" spans="7:14" x14ac:dyDescent="0.2">
      <c r="G1075" s="149"/>
      <c r="H1075" s="149"/>
      <c r="I1075" s="149"/>
      <c r="J1075" s="86"/>
      <c r="K1075" s="86"/>
      <c r="L1075" s="86"/>
      <c r="M1075" s="86"/>
      <c r="N1075" s="86"/>
    </row>
    <row r="1076" spans="7:14" x14ac:dyDescent="0.2">
      <c r="G1076" s="149"/>
      <c r="H1076" s="149"/>
      <c r="I1076" s="149"/>
      <c r="J1076" s="86"/>
      <c r="K1076" s="86"/>
      <c r="L1076" s="86"/>
      <c r="M1076" s="86"/>
      <c r="N1076" s="86"/>
    </row>
    <row r="1077" spans="7:14" x14ac:dyDescent="0.2">
      <c r="G1077" s="149"/>
      <c r="H1077" s="149"/>
      <c r="I1077" s="149"/>
      <c r="J1077" s="86"/>
      <c r="K1077" s="86"/>
      <c r="L1077" s="86"/>
      <c r="M1077" s="86"/>
      <c r="N1077" s="86"/>
    </row>
    <row r="1078" spans="7:14" x14ac:dyDescent="0.2">
      <c r="G1078" s="149"/>
      <c r="H1078" s="149"/>
      <c r="I1078" s="149"/>
      <c r="J1078" s="86"/>
      <c r="K1078" s="86"/>
      <c r="L1078" s="86"/>
      <c r="M1078" s="86"/>
      <c r="N1078" s="86"/>
    </row>
    <row r="1079" spans="7:14" x14ac:dyDescent="0.2">
      <c r="G1079" s="149"/>
      <c r="H1079" s="149"/>
      <c r="I1079" s="149"/>
      <c r="J1079" s="86"/>
      <c r="K1079" s="86"/>
      <c r="L1079" s="86"/>
      <c r="M1079" s="86"/>
      <c r="N1079" s="86"/>
    </row>
    <row r="1080" spans="7:14" x14ac:dyDescent="0.2">
      <c r="G1080" s="149"/>
      <c r="H1080" s="149"/>
      <c r="I1080" s="149"/>
      <c r="J1080" s="86"/>
      <c r="K1080" s="86"/>
      <c r="L1080" s="86"/>
      <c r="M1080" s="86"/>
      <c r="N1080" s="86"/>
    </row>
    <row r="1081" spans="7:14" x14ac:dyDescent="0.2">
      <c r="G1081" s="149"/>
      <c r="H1081" s="149"/>
      <c r="I1081" s="149"/>
      <c r="J1081" s="86"/>
      <c r="K1081" s="86"/>
      <c r="L1081" s="86"/>
      <c r="M1081" s="86"/>
      <c r="N1081" s="86"/>
    </row>
    <row r="1082" spans="7:14" x14ac:dyDescent="0.2">
      <c r="G1082" s="149"/>
      <c r="H1082" s="149"/>
      <c r="I1082" s="149"/>
      <c r="J1082" s="86"/>
      <c r="K1082" s="86"/>
      <c r="L1082" s="86"/>
      <c r="M1082" s="86"/>
      <c r="N1082" s="86"/>
    </row>
    <row r="1083" spans="7:14" x14ac:dyDescent="0.2">
      <c r="G1083" s="149"/>
      <c r="H1083" s="149"/>
      <c r="I1083" s="149"/>
      <c r="J1083" s="86"/>
      <c r="K1083" s="86"/>
      <c r="L1083" s="86"/>
      <c r="M1083" s="86"/>
      <c r="N1083" s="86"/>
    </row>
    <row r="1084" spans="7:14" x14ac:dyDescent="0.2">
      <c r="G1084" s="149"/>
      <c r="H1084" s="149"/>
      <c r="I1084" s="149"/>
      <c r="J1084" s="86"/>
      <c r="K1084" s="86"/>
      <c r="L1084" s="86"/>
      <c r="M1084" s="86"/>
      <c r="N1084" s="86"/>
    </row>
    <row r="1085" spans="7:14" x14ac:dyDescent="0.2">
      <c r="G1085" s="149"/>
      <c r="H1085" s="149"/>
      <c r="I1085" s="149"/>
      <c r="J1085" s="86"/>
      <c r="K1085" s="86"/>
      <c r="L1085" s="86"/>
      <c r="M1085" s="86"/>
      <c r="N1085" s="86"/>
    </row>
    <row r="1086" spans="7:14" x14ac:dyDescent="0.2">
      <c r="G1086" s="149"/>
      <c r="H1086" s="149"/>
      <c r="I1086" s="149"/>
      <c r="J1086" s="86"/>
      <c r="K1086" s="86"/>
      <c r="L1086" s="86"/>
      <c r="M1086" s="86"/>
      <c r="N1086" s="86"/>
    </row>
    <row r="1087" spans="7:14" x14ac:dyDescent="0.2">
      <c r="G1087" s="149"/>
      <c r="H1087" s="149"/>
      <c r="I1087" s="149"/>
      <c r="J1087" s="86"/>
      <c r="K1087" s="86"/>
      <c r="L1087" s="86"/>
      <c r="M1087" s="86"/>
      <c r="N1087" s="86"/>
    </row>
    <row r="1088" spans="7:14" x14ac:dyDescent="0.2">
      <c r="G1088" s="149"/>
      <c r="H1088" s="149"/>
      <c r="I1088" s="149"/>
      <c r="J1088" s="86"/>
      <c r="K1088" s="86"/>
      <c r="L1088" s="86"/>
      <c r="M1088" s="86"/>
      <c r="N1088" s="86"/>
    </row>
    <row r="1089" spans="7:14" x14ac:dyDescent="0.2">
      <c r="G1089" s="149"/>
      <c r="H1089" s="149"/>
      <c r="I1089" s="149"/>
      <c r="J1089" s="86"/>
      <c r="K1089" s="86"/>
      <c r="L1089" s="86"/>
      <c r="M1089" s="86"/>
      <c r="N1089" s="86"/>
    </row>
    <row r="1090" spans="7:14" x14ac:dyDescent="0.2">
      <c r="G1090" s="149"/>
      <c r="H1090" s="149"/>
      <c r="I1090" s="149"/>
      <c r="J1090" s="86"/>
      <c r="K1090" s="86"/>
      <c r="L1090" s="86"/>
      <c r="M1090" s="86"/>
      <c r="N1090" s="86"/>
    </row>
    <row r="1091" spans="7:14" x14ac:dyDescent="0.2">
      <c r="G1091" s="149"/>
      <c r="H1091" s="149"/>
      <c r="I1091" s="149"/>
      <c r="J1091" s="86"/>
      <c r="K1091" s="86"/>
      <c r="L1091" s="86"/>
      <c r="M1091" s="86"/>
      <c r="N1091" s="86"/>
    </row>
    <row r="1092" spans="7:14" x14ac:dyDescent="0.2">
      <c r="G1092" s="149"/>
      <c r="H1092" s="149"/>
      <c r="I1092" s="149"/>
      <c r="J1092" s="86"/>
      <c r="K1092" s="86"/>
      <c r="L1092" s="86"/>
      <c r="M1092" s="86"/>
      <c r="N1092" s="86"/>
    </row>
    <row r="1093" spans="7:14" x14ac:dyDescent="0.2">
      <c r="G1093" s="149"/>
      <c r="H1093" s="149"/>
      <c r="I1093" s="149"/>
      <c r="J1093" s="86"/>
      <c r="K1093" s="86"/>
      <c r="L1093" s="86"/>
      <c r="M1093" s="86"/>
      <c r="N1093" s="86"/>
    </row>
    <row r="1094" spans="7:14" x14ac:dyDescent="0.2">
      <c r="G1094" s="149"/>
      <c r="H1094" s="149"/>
      <c r="I1094" s="149"/>
      <c r="J1094" s="86"/>
      <c r="K1094" s="86"/>
      <c r="L1094" s="86"/>
      <c r="M1094" s="86"/>
      <c r="N1094" s="86"/>
    </row>
    <row r="1095" spans="7:14" x14ac:dyDescent="0.2">
      <c r="G1095" s="149"/>
      <c r="H1095" s="149"/>
      <c r="I1095" s="149"/>
      <c r="J1095" s="86"/>
      <c r="K1095" s="86"/>
      <c r="L1095" s="86"/>
      <c r="M1095" s="86"/>
      <c r="N1095" s="86"/>
    </row>
    <row r="1096" spans="7:14" x14ac:dyDescent="0.2">
      <c r="G1096" s="149"/>
      <c r="H1096" s="149"/>
      <c r="I1096" s="149"/>
      <c r="J1096" s="86"/>
      <c r="K1096" s="86"/>
      <c r="L1096" s="86"/>
      <c r="M1096" s="86"/>
      <c r="N1096" s="86"/>
    </row>
    <row r="1097" spans="7:14" x14ac:dyDescent="0.2">
      <c r="G1097" s="149"/>
      <c r="H1097" s="149"/>
      <c r="I1097" s="149"/>
      <c r="J1097" s="86"/>
      <c r="K1097" s="86"/>
      <c r="L1097" s="86"/>
      <c r="M1097" s="86"/>
      <c r="N1097" s="86"/>
    </row>
    <row r="1098" spans="7:14" x14ac:dyDescent="0.2">
      <c r="G1098" s="149"/>
      <c r="H1098" s="149"/>
      <c r="I1098" s="149"/>
      <c r="J1098" s="86"/>
      <c r="K1098" s="86"/>
      <c r="L1098" s="86"/>
      <c r="M1098" s="86"/>
      <c r="N1098" s="86"/>
    </row>
    <row r="1099" spans="7:14" x14ac:dyDescent="0.2">
      <c r="G1099" s="149"/>
      <c r="H1099" s="149"/>
      <c r="I1099" s="149"/>
      <c r="J1099" s="86"/>
      <c r="K1099" s="86"/>
      <c r="L1099" s="86"/>
      <c r="M1099" s="86"/>
      <c r="N1099" s="86"/>
    </row>
    <row r="1100" spans="7:14" x14ac:dyDescent="0.2">
      <c r="G1100" s="149"/>
      <c r="H1100" s="149"/>
      <c r="I1100" s="149"/>
      <c r="J1100" s="86"/>
      <c r="K1100" s="86"/>
      <c r="L1100" s="86"/>
      <c r="M1100" s="86"/>
      <c r="N1100" s="86"/>
    </row>
    <row r="1101" spans="7:14" x14ac:dyDescent="0.2">
      <c r="G1101" s="149"/>
      <c r="H1101" s="149"/>
      <c r="I1101" s="149"/>
      <c r="J1101" s="86"/>
      <c r="K1101" s="86"/>
      <c r="L1101" s="86"/>
      <c r="M1101" s="86"/>
      <c r="N1101" s="86"/>
    </row>
    <row r="1102" spans="7:14" x14ac:dyDescent="0.2">
      <c r="G1102" s="149"/>
      <c r="H1102" s="149"/>
      <c r="I1102" s="149"/>
      <c r="J1102" s="86"/>
      <c r="K1102" s="86"/>
      <c r="L1102" s="86"/>
      <c r="M1102" s="86"/>
      <c r="N1102" s="86"/>
    </row>
    <row r="1103" spans="7:14" x14ac:dyDescent="0.2">
      <c r="G1103" s="149"/>
      <c r="H1103" s="149"/>
      <c r="I1103" s="149"/>
      <c r="J1103" s="86"/>
      <c r="K1103" s="86"/>
      <c r="L1103" s="86"/>
      <c r="M1103" s="86"/>
      <c r="N1103" s="86"/>
    </row>
    <row r="1104" spans="7:14" x14ac:dyDescent="0.2">
      <c r="G1104" s="149"/>
      <c r="H1104" s="149"/>
      <c r="I1104" s="149"/>
      <c r="J1104" s="86"/>
      <c r="K1104" s="86"/>
      <c r="L1104" s="86"/>
      <c r="M1104" s="86"/>
      <c r="N1104" s="86"/>
    </row>
    <row r="1105" spans="7:14" x14ac:dyDescent="0.2">
      <c r="G1105" s="149"/>
      <c r="H1105" s="149"/>
      <c r="I1105" s="149"/>
      <c r="J1105" s="86"/>
      <c r="K1105" s="86"/>
      <c r="L1105" s="86"/>
      <c r="M1105" s="86"/>
      <c r="N1105" s="86"/>
    </row>
    <row r="1106" spans="7:14" x14ac:dyDescent="0.2">
      <c r="G1106" s="149"/>
      <c r="H1106" s="149"/>
      <c r="I1106" s="149"/>
      <c r="J1106" s="86"/>
      <c r="K1106" s="86"/>
      <c r="L1106" s="86"/>
      <c r="M1106" s="86"/>
      <c r="N1106" s="86"/>
    </row>
    <row r="1107" spans="7:14" x14ac:dyDescent="0.2">
      <c r="G1107" s="149"/>
      <c r="H1107" s="149"/>
      <c r="I1107" s="149"/>
      <c r="J1107" s="86"/>
      <c r="K1107" s="86"/>
      <c r="L1107" s="86"/>
      <c r="M1107" s="86"/>
      <c r="N1107" s="86"/>
    </row>
    <row r="1108" spans="7:14" x14ac:dyDescent="0.2">
      <c r="G1108" s="149"/>
      <c r="H1108" s="149"/>
      <c r="I1108" s="149"/>
      <c r="J1108" s="86"/>
      <c r="K1108" s="86"/>
      <c r="L1108" s="86"/>
      <c r="M1108" s="86"/>
      <c r="N1108" s="86"/>
    </row>
    <row r="1109" spans="7:14" x14ac:dyDescent="0.2">
      <c r="G1109" s="149"/>
      <c r="H1109" s="149"/>
      <c r="I1109" s="149"/>
      <c r="J1109" s="86"/>
      <c r="K1109" s="86"/>
      <c r="L1109" s="86"/>
      <c r="M1109" s="86"/>
      <c r="N1109" s="86"/>
    </row>
    <row r="1110" spans="7:14" x14ac:dyDescent="0.2">
      <c r="G1110" s="149"/>
      <c r="H1110" s="149"/>
      <c r="I1110" s="149"/>
      <c r="J1110" s="86"/>
      <c r="K1110" s="86"/>
      <c r="L1110" s="86"/>
      <c r="M1110" s="86"/>
      <c r="N1110" s="86"/>
    </row>
    <row r="1111" spans="7:14" x14ac:dyDescent="0.2">
      <c r="G1111" s="149"/>
      <c r="H1111" s="149"/>
      <c r="I1111" s="149"/>
      <c r="J1111" s="86"/>
      <c r="K1111" s="86"/>
      <c r="L1111" s="86"/>
      <c r="M1111" s="86"/>
      <c r="N1111" s="86"/>
    </row>
    <row r="1112" spans="7:14" x14ac:dyDescent="0.2">
      <c r="G1112" s="149"/>
      <c r="H1112" s="149"/>
      <c r="I1112" s="149"/>
      <c r="J1112" s="86"/>
      <c r="K1112" s="86"/>
      <c r="L1112" s="86"/>
      <c r="M1112" s="86"/>
      <c r="N1112" s="86"/>
    </row>
    <row r="1113" spans="7:14" x14ac:dyDescent="0.2">
      <c r="G1113" s="149"/>
      <c r="H1113" s="149"/>
      <c r="I1113" s="149"/>
      <c r="J1113" s="86"/>
      <c r="K1113" s="86"/>
      <c r="L1113" s="86"/>
      <c r="M1113" s="86"/>
      <c r="N1113" s="86"/>
    </row>
    <row r="1114" spans="7:14" x14ac:dyDescent="0.2">
      <c r="G1114" s="149"/>
      <c r="H1114" s="149"/>
      <c r="I1114" s="149"/>
      <c r="J1114" s="86"/>
      <c r="K1114" s="86"/>
      <c r="L1114" s="86"/>
      <c r="M1114" s="86"/>
      <c r="N1114" s="86"/>
    </row>
    <row r="1115" spans="7:14" x14ac:dyDescent="0.2">
      <c r="G1115" s="149"/>
      <c r="H1115" s="149"/>
      <c r="I1115" s="149"/>
      <c r="J1115" s="86"/>
      <c r="K1115" s="86"/>
      <c r="L1115" s="86"/>
      <c r="M1115" s="86"/>
      <c r="N1115" s="86"/>
    </row>
    <row r="1116" spans="7:14" x14ac:dyDescent="0.2">
      <c r="G1116" s="149"/>
      <c r="H1116" s="149"/>
      <c r="I1116" s="149"/>
      <c r="J1116" s="86"/>
      <c r="K1116" s="86"/>
      <c r="L1116" s="86"/>
      <c r="M1116" s="86"/>
      <c r="N1116" s="86"/>
    </row>
    <row r="1117" spans="7:14" x14ac:dyDescent="0.2">
      <c r="G1117" s="149"/>
      <c r="H1117" s="149"/>
      <c r="I1117" s="149"/>
      <c r="J1117" s="86"/>
      <c r="K1117" s="86"/>
      <c r="L1117" s="86"/>
      <c r="M1117" s="86"/>
      <c r="N1117" s="86"/>
    </row>
    <row r="1118" spans="7:14" x14ac:dyDescent="0.2">
      <c r="G1118" s="149"/>
      <c r="H1118" s="149"/>
      <c r="I1118" s="149"/>
      <c r="J1118" s="86"/>
      <c r="K1118" s="86"/>
      <c r="L1118" s="86"/>
      <c r="M1118" s="86"/>
      <c r="N1118" s="86"/>
    </row>
    <row r="1119" spans="7:14" x14ac:dyDescent="0.2">
      <c r="G1119" s="149"/>
      <c r="H1119" s="149"/>
      <c r="I1119" s="149"/>
      <c r="J1119" s="86"/>
      <c r="K1119" s="86"/>
      <c r="L1119" s="86"/>
      <c r="M1119" s="86"/>
      <c r="N1119" s="86"/>
    </row>
    <row r="1120" spans="7:14" x14ac:dyDescent="0.2">
      <c r="G1120" s="149"/>
      <c r="H1120" s="149"/>
      <c r="I1120" s="149"/>
      <c r="J1120" s="86"/>
      <c r="K1120" s="86"/>
      <c r="L1120" s="86"/>
      <c r="M1120" s="86"/>
      <c r="N1120" s="86"/>
    </row>
    <row r="1121" spans="7:14" x14ac:dyDescent="0.2">
      <c r="G1121" s="149"/>
      <c r="H1121" s="149"/>
      <c r="I1121" s="149"/>
      <c r="J1121" s="86"/>
      <c r="K1121" s="86"/>
      <c r="L1121" s="86"/>
      <c r="M1121" s="86"/>
      <c r="N1121" s="86"/>
    </row>
    <row r="1122" spans="7:14" x14ac:dyDescent="0.2">
      <c r="G1122" s="149"/>
      <c r="H1122" s="149"/>
      <c r="I1122" s="149"/>
      <c r="J1122" s="86"/>
      <c r="K1122" s="86"/>
      <c r="L1122" s="86"/>
      <c r="M1122" s="86"/>
      <c r="N1122" s="86"/>
    </row>
    <row r="1123" spans="7:14" x14ac:dyDescent="0.2">
      <c r="G1123" s="149"/>
      <c r="H1123" s="149"/>
      <c r="I1123" s="149"/>
      <c r="J1123" s="86"/>
      <c r="K1123" s="86"/>
      <c r="L1123" s="86"/>
      <c r="M1123" s="86"/>
      <c r="N1123" s="86"/>
    </row>
    <row r="1124" spans="7:14" x14ac:dyDescent="0.2">
      <c r="G1124" s="149"/>
      <c r="H1124" s="149"/>
      <c r="I1124" s="149"/>
      <c r="J1124" s="86"/>
      <c r="K1124" s="86"/>
      <c r="L1124" s="86"/>
      <c r="M1124" s="86"/>
      <c r="N1124" s="86"/>
    </row>
    <row r="1125" spans="7:14" x14ac:dyDescent="0.2">
      <c r="G1125" s="149"/>
      <c r="H1125" s="149"/>
      <c r="I1125" s="149"/>
      <c r="J1125" s="86"/>
      <c r="K1125" s="86"/>
      <c r="L1125" s="86"/>
      <c r="M1125" s="86"/>
      <c r="N1125" s="86"/>
    </row>
    <row r="1126" spans="7:14" x14ac:dyDescent="0.2">
      <c r="G1126" s="149"/>
      <c r="H1126" s="149"/>
      <c r="I1126" s="149"/>
      <c r="J1126" s="86"/>
      <c r="K1126" s="86"/>
      <c r="L1126" s="86"/>
      <c r="M1126" s="86"/>
      <c r="N1126" s="86"/>
    </row>
    <row r="1127" spans="7:14" x14ac:dyDescent="0.2">
      <c r="G1127" s="149"/>
      <c r="H1127" s="149"/>
      <c r="I1127" s="149"/>
      <c r="J1127" s="86"/>
      <c r="K1127" s="86"/>
      <c r="L1127" s="86"/>
      <c r="M1127" s="86"/>
      <c r="N1127" s="86"/>
    </row>
    <row r="1128" spans="7:14" x14ac:dyDescent="0.2">
      <c r="G1128" s="149"/>
      <c r="H1128" s="149"/>
      <c r="I1128" s="149"/>
      <c r="J1128" s="86"/>
      <c r="K1128" s="86"/>
      <c r="L1128" s="86"/>
      <c r="M1128" s="86"/>
      <c r="N1128" s="86"/>
    </row>
    <row r="1129" spans="7:14" x14ac:dyDescent="0.2">
      <c r="G1129" s="149"/>
      <c r="H1129" s="149"/>
      <c r="I1129" s="149"/>
      <c r="J1129" s="86"/>
      <c r="K1129" s="86"/>
      <c r="L1129" s="86"/>
      <c r="M1129" s="86"/>
      <c r="N1129" s="86"/>
    </row>
    <row r="1130" spans="7:14" x14ac:dyDescent="0.2">
      <c r="G1130" s="149"/>
      <c r="H1130" s="149"/>
      <c r="I1130" s="149"/>
      <c r="J1130" s="86"/>
      <c r="K1130" s="86"/>
      <c r="L1130" s="86"/>
      <c r="M1130" s="86"/>
      <c r="N1130" s="86"/>
    </row>
    <row r="1131" spans="7:14" x14ac:dyDescent="0.2">
      <c r="G1131" s="149"/>
      <c r="H1131" s="149"/>
      <c r="I1131" s="149"/>
      <c r="J1131" s="86"/>
      <c r="K1131" s="86"/>
      <c r="L1131" s="86"/>
      <c r="M1131" s="86"/>
      <c r="N1131" s="86"/>
    </row>
    <row r="1132" spans="7:14" x14ac:dyDescent="0.2">
      <c r="G1132" s="149"/>
      <c r="H1132" s="149"/>
      <c r="I1132" s="149"/>
      <c r="J1132" s="86"/>
      <c r="K1132" s="86"/>
      <c r="L1132" s="86"/>
      <c r="M1132" s="86"/>
      <c r="N1132" s="86"/>
    </row>
    <row r="1133" spans="7:14" x14ac:dyDescent="0.2">
      <c r="G1133" s="149"/>
      <c r="H1133" s="149"/>
      <c r="I1133" s="149"/>
      <c r="J1133" s="86"/>
      <c r="K1133" s="86"/>
      <c r="L1133" s="86"/>
      <c r="M1133" s="86"/>
      <c r="N1133" s="86"/>
    </row>
    <row r="1134" spans="7:14" x14ac:dyDescent="0.2">
      <c r="G1134" s="149"/>
      <c r="H1134" s="149"/>
      <c r="I1134" s="149"/>
      <c r="J1134" s="86"/>
      <c r="K1134" s="86"/>
      <c r="L1134" s="86"/>
      <c r="M1134" s="86"/>
      <c r="N1134" s="86"/>
    </row>
    <row r="1135" spans="7:14" x14ac:dyDescent="0.2">
      <c r="G1135" s="149"/>
      <c r="H1135" s="149"/>
      <c r="I1135" s="149"/>
      <c r="J1135" s="86"/>
      <c r="K1135" s="86"/>
      <c r="L1135" s="86"/>
      <c r="M1135" s="86"/>
      <c r="N1135" s="86"/>
    </row>
    <row r="1136" spans="7:14" x14ac:dyDescent="0.2">
      <c r="G1136" s="149"/>
      <c r="H1136" s="149"/>
      <c r="I1136" s="149"/>
      <c r="J1136" s="86"/>
      <c r="K1136" s="86"/>
      <c r="L1136" s="86"/>
      <c r="M1136" s="86"/>
      <c r="N1136" s="86"/>
    </row>
    <row r="1137" spans="7:14" x14ac:dyDescent="0.2">
      <c r="G1137" s="149"/>
      <c r="H1137" s="149"/>
      <c r="I1137" s="149"/>
      <c r="J1137" s="86"/>
      <c r="K1137" s="86"/>
      <c r="L1137" s="86"/>
      <c r="M1137" s="86"/>
      <c r="N1137" s="86"/>
    </row>
    <row r="1138" spans="7:14" x14ac:dyDescent="0.2">
      <c r="G1138" s="149"/>
      <c r="H1138" s="149"/>
      <c r="I1138" s="149"/>
      <c r="J1138" s="86"/>
      <c r="K1138" s="86"/>
      <c r="L1138" s="86"/>
      <c r="M1138" s="86"/>
      <c r="N1138" s="86"/>
    </row>
    <row r="1139" spans="7:14" x14ac:dyDescent="0.2">
      <c r="G1139" s="149"/>
      <c r="H1139" s="149"/>
      <c r="I1139" s="149"/>
      <c r="J1139" s="86"/>
      <c r="K1139" s="86"/>
      <c r="L1139" s="86"/>
      <c r="M1139" s="86"/>
      <c r="N1139" s="86"/>
    </row>
    <row r="1140" spans="7:14" x14ac:dyDescent="0.2">
      <c r="G1140" s="149"/>
      <c r="H1140" s="149"/>
      <c r="I1140" s="149"/>
      <c r="J1140" s="86"/>
      <c r="K1140" s="86"/>
      <c r="L1140" s="86"/>
      <c r="M1140" s="86"/>
      <c r="N1140" s="86"/>
    </row>
    <row r="1141" spans="7:14" x14ac:dyDescent="0.2">
      <c r="G1141" s="149"/>
      <c r="H1141" s="149"/>
      <c r="I1141" s="149"/>
      <c r="J1141" s="86"/>
      <c r="K1141" s="86"/>
      <c r="L1141" s="86"/>
      <c r="M1141" s="86"/>
      <c r="N1141" s="86"/>
    </row>
    <row r="1142" spans="7:14" x14ac:dyDescent="0.2">
      <c r="G1142" s="149"/>
      <c r="H1142" s="149"/>
      <c r="I1142" s="149"/>
      <c r="J1142" s="86"/>
      <c r="K1142" s="86"/>
      <c r="L1142" s="86"/>
      <c r="M1142" s="86"/>
      <c r="N1142" s="86"/>
    </row>
    <row r="1143" spans="7:14" x14ac:dyDescent="0.2">
      <c r="G1143" s="149"/>
      <c r="H1143" s="149"/>
      <c r="I1143" s="149"/>
      <c r="J1143" s="86"/>
      <c r="K1143" s="86"/>
      <c r="L1143" s="86"/>
      <c r="M1143" s="86"/>
      <c r="N1143" s="86"/>
    </row>
    <row r="1144" spans="7:14" x14ac:dyDescent="0.2">
      <c r="G1144" s="149"/>
      <c r="H1144" s="149"/>
      <c r="I1144" s="149"/>
      <c r="J1144" s="86"/>
      <c r="K1144" s="86"/>
      <c r="L1144" s="86"/>
      <c r="M1144" s="86"/>
      <c r="N1144" s="86"/>
    </row>
    <row r="1145" spans="7:14" x14ac:dyDescent="0.2">
      <c r="G1145" s="149"/>
      <c r="H1145" s="149"/>
      <c r="I1145" s="149"/>
      <c r="J1145" s="86"/>
      <c r="K1145" s="86"/>
      <c r="L1145" s="86"/>
      <c r="M1145" s="86"/>
      <c r="N1145" s="86"/>
    </row>
    <row r="1146" spans="7:14" x14ac:dyDescent="0.2">
      <c r="G1146" s="149"/>
      <c r="H1146" s="149"/>
      <c r="I1146" s="149"/>
      <c r="J1146" s="86"/>
      <c r="K1146" s="86"/>
      <c r="L1146" s="86"/>
      <c r="M1146" s="86"/>
      <c r="N1146" s="86"/>
    </row>
    <row r="1147" spans="7:14" x14ac:dyDescent="0.2">
      <c r="G1147" s="149"/>
      <c r="H1147" s="149"/>
      <c r="I1147" s="149"/>
      <c r="J1147" s="86"/>
      <c r="K1147" s="86"/>
      <c r="L1147" s="86"/>
      <c r="M1147" s="86"/>
      <c r="N1147" s="86"/>
    </row>
    <row r="1148" spans="7:14" x14ac:dyDescent="0.2">
      <c r="G1148" s="149"/>
      <c r="H1148" s="149"/>
      <c r="I1148" s="149"/>
      <c r="J1148" s="86"/>
      <c r="K1148" s="86"/>
      <c r="L1148" s="86"/>
      <c r="M1148" s="86"/>
      <c r="N1148" s="86"/>
    </row>
    <row r="1149" spans="7:14" x14ac:dyDescent="0.2">
      <c r="G1149" s="149"/>
      <c r="H1149" s="149"/>
      <c r="I1149" s="149"/>
      <c r="J1149" s="86"/>
      <c r="K1149" s="86"/>
      <c r="L1149" s="86"/>
      <c r="M1149" s="86"/>
      <c r="N1149" s="86"/>
    </row>
    <row r="1150" spans="7:14" x14ac:dyDescent="0.2">
      <c r="G1150" s="149"/>
      <c r="H1150" s="149"/>
      <c r="I1150" s="149"/>
      <c r="J1150" s="86"/>
      <c r="K1150" s="86"/>
      <c r="L1150" s="86"/>
      <c r="M1150" s="86"/>
      <c r="N1150" s="86"/>
    </row>
    <row r="1151" spans="7:14" x14ac:dyDescent="0.2">
      <c r="G1151" s="149"/>
      <c r="H1151" s="149"/>
      <c r="I1151" s="149"/>
      <c r="J1151" s="86"/>
      <c r="K1151" s="86"/>
      <c r="L1151" s="86"/>
      <c r="M1151" s="86"/>
      <c r="N1151" s="86"/>
    </row>
    <row r="1152" spans="7:14" x14ac:dyDescent="0.2">
      <c r="G1152" s="149"/>
      <c r="H1152" s="149"/>
      <c r="I1152" s="149"/>
      <c r="J1152" s="86"/>
      <c r="K1152" s="86"/>
      <c r="L1152" s="86"/>
      <c r="M1152" s="86"/>
      <c r="N1152" s="86"/>
    </row>
    <row r="1153" spans="7:14" x14ac:dyDescent="0.2">
      <c r="G1153" s="149"/>
      <c r="H1153" s="149"/>
      <c r="I1153" s="149"/>
      <c r="J1153" s="86"/>
      <c r="K1153" s="86"/>
      <c r="L1153" s="86"/>
      <c r="M1153" s="86"/>
      <c r="N1153" s="86"/>
    </row>
    <row r="1154" spans="7:14" x14ac:dyDescent="0.2">
      <c r="G1154" s="149"/>
      <c r="H1154" s="149"/>
      <c r="I1154" s="149"/>
      <c r="J1154" s="86"/>
      <c r="K1154" s="86"/>
      <c r="L1154" s="86"/>
      <c r="M1154" s="86"/>
      <c r="N1154" s="86"/>
    </row>
    <row r="1155" spans="7:14" x14ac:dyDescent="0.2">
      <c r="G1155" s="149"/>
      <c r="H1155" s="149"/>
      <c r="I1155" s="149"/>
      <c r="J1155" s="86"/>
      <c r="K1155" s="86"/>
      <c r="L1155" s="86"/>
      <c r="M1155" s="86"/>
      <c r="N1155" s="86"/>
    </row>
    <row r="1156" spans="7:14" x14ac:dyDescent="0.2">
      <c r="G1156" s="149"/>
      <c r="H1156" s="149"/>
      <c r="I1156" s="149"/>
      <c r="J1156" s="86"/>
      <c r="K1156" s="86"/>
      <c r="L1156" s="86"/>
      <c r="M1156" s="86"/>
      <c r="N1156" s="86"/>
    </row>
    <row r="1157" spans="7:14" x14ac:dyDescent="0.2">
      <c r="G1157" s="149"/>
      <c r="H1157" s="149"/>
      <c r="I1157" s="149"/>
      <c r="J1157" s="86"/>
      <c r="K1157" s="86"/>
      <c r="L1157" s="86"/>
      <c r="M1157" s="86"/>
      <c r="N1157" s="86"/>
    </row>
    <row r="1158" spans="7:14" x14ac:dyDescent="0.2">
      <c r="G1158" s="149"/>
      <c r="H1158" s="149"/>
      <c r="I1158" s="149"/>
      <c r="J1158" s="86"/>
      <c r="K1158" s="86"/>
      <c r="L1158" s="86"/>
      <c r="M1158" s="86"/>
      <c r="N1158" s="86"/>
    </row>
    <row r="1159" spans="7:14" x14ac:dyDescent="0.2">
      <c r="G1159" s="149"/>
      <c r="H1159" s="149"/>
      <c r="I1159" s="149"/>
      <c r="J1159" s="86"/>
      <c r="K1159" s="86"/>
      <c r="L1159" s="86"/>
      <c r="M1159" s="86"/>
      <c r="N1159" s="86"/>
    </row>
    <row r="1160" spans="7:14" x14ac:dyDescent="0.2">
      <c r="G1160" s="149"/>
      <c r="H1160" s="149"/>
      <c r="I1160" s="149"/>
      <c r="J1160" s="86"/>
      <c r="K1160" s="86"/>
      <c r="L1160" s="86"/>
      <c r="M1160" s="86"/>
      <c r="N1160" s="86"/>
    </row>
    <row r="1161" spans="7:14" x14ac:dyDescent="0.2">
      <c r="G1161" s="149"/>
      <c r="H1161" s="149"/>
      <c r="I1161" s="149"/>
      <c r="J1161" s="86"/>
      <c r="K1161" s="86"/>
      <c r="L1161" s="86"/>
      <c r="M1161" s="86"/>
      <c r="N1161" s="86"/>
    </row>
    <row r="1162" spans="7:14" x14ac:dyDescent="0.2">
      <c r="G1162" s="149"/>
      <c r="H1162" s="149"/>
      <c r="I1162" s="149"/>
      <c r="J1162" s="86"/>
      <c r="K1162" s="86"/>
      <c r="L1162" s="86"/>
      <c r="M1162" s="86"/>
      <c r="N1162" s="86"/>
    </row>
    <row r="1163" spans="7:14" x14ac:dyDescent="0.2">
      <c r="G1163" s="149"/>
      <c r="H1163" s="149"/>
      <c r="I1163" s="149"/>
      <c r="J1163" s="86"/>
      <c r="K1163" s="86"/>
      <c r="L1163" s="86"/>
      <c r="M1163" s="86"/>
      <c r="N1163" s="86"/>
    </row>
    <row r="1164" spans="7:14" x14ac:dyDescent="0.2">
      <c r="G1164" s="149"/>
      <c r="H1164" s="149"/>
      <c r="I1164" s="149"/>
      <c r="J1164" s="86"/>
      <c r="K1164" s="86"/>
      <c r="L1164" s="86"/>
      <c r="M1164" s="86"/>
      <c r="N1164" s="86"/>
    </row>
    <row r="1165" spans="7:14" x14ac:dyDescent="0.2">
      <c r="G1165" s="149"/>
      <c r="H1165" s="149"/>
      <c r="I1165" s="149"/>
      <c r="J1165" s="86"/>
      <c r="K1165" s="86"/>
      <c r="L1165" s="86"/>
      <c r="M1165" s="86"/>
      <c r="N1165" s="86"/>
    </row>
    <row r="1166" spans="7:14" x14ac:dyDescent="0.2">
      <c r="G1166" s="149"/>
      <c r="H1166" s="149"/>
      <c r="I1166" s="149"/>
      <c r="J1166" s="86"/>
      <c r="K1166" s="86"/>
      <c r="L1166" s="86"/>
      <c r="M1166" s="86"/>
      <c r="N1166" s="86"/>
    </row>
    <row r="1167" spans="7:14" x14ac:dyDescent="0.2">
      <c r="G1167" s="149"/>
      <c r="H1167" s="149"/>
      <c r="I1167" s="149"/>
      <c r="J1167" s="86"/>
      <c r="K1167" s="86"/>
      <c r="L1167" s="86"/>
      <c r="M1167" s="86"/>
      <c r="N1167" s="86"/>
    </row>
    <row r="1168" spans="7:14" x14ac:dyDescent="0.2">
      <c r="G1168" s="149"/>
      <c r="H1168" s="149"/>
      <c r="I1168" s="149"/>
      <c r="J1168" s="86"/>
      <c r="K1168" s="86"/>
      <c r="L1168" s="86"/>
      <c r="M1168" s="86"/>
      <c r="N1168" s="86"/>
    </row>
    <row r="1169" spans="7:14" x14ac:dyDescent="0.2">
      <c r="G1169" s="149"/>
      <c r="H1169" s="149"/>
      <c r="I1169" s="149"/>
      <c r="J1169" s="86"/>
      <c r="K1169" s="86"/>
      <c r="L1169" s="86"/>
      <c r="M1169" s="86"/>
      <c r="N1169" s="86"/>
    </row>
    <row r="1170" spans="7:14" x14ac:dyDescent="0.2">
      <c r="G1170" s="149"/>
      <c r="H1170" s="149"/>
      <c r="I1170" s="149"/>
      <c r="J1170" s="86"/>
      <c r="K1170" s="86"/>
      <c r="L1170" s="86"/>
      <c r="M1170" s="86"/>
      <c r="N1170" s="86"/>
    </row>
    <row r="1171" spans="7:14" x14ac:dyDescent="0.2">
      <c r="G1171" s="149"/>
      <c r="H1171" s="149"/>
      <c r="I1171" s="149"/>
      <c r="J1171" s="86"/>
      <c r="K1171" s="86"/>
      <c r="L1171" s="86"/>
      <c r="M1171" s="86"/>
      <c r="N1171" s="86"/>
    </row>
    <row r="1172" spans="7:14" x14ac:dyDescent="0.2">
      <c r="G1172" s="149"/>
      <c r="H1172" s="149"/>
      <c r="I1172" s="149"/>
      <c r="J1172" s="86"/>
      <c r="K1172" s="86"/>
      <c r="L1172" s="86"/>
      <c r="M1172" s="86"/>
      <c r="N1172" s="86"/>
    </row>
    <row r="1173" spans="7:14" x14ac:dyDescent="0.2">
      <c r="G1173" s="149"/>
      <c r="H1173" s="149"/>
      <c r="I1173" s="149"/>
      <c r="J1173" s="86"/>
      <c r="K1173" s="86"/>
      <c r="L1173" s="86"/>
      <c r="M1173" s="86"/>
      <c r="N1173" s="86"/>
    </row>
    <row r="1174" spans="7:14" x14ac:dyDescent="0.2">
      <c r="G1174" s="149"/>
      <c r="H1174" s="149"/>
      <c r="I1174" s="149"/>
      <c r="J1174" s="86"/>
      <c r="K1174" s="86"/>
      <c r="L1174" s="86"/>
      <c r="M1174" s="86"/>
      <c r="N1174" s="86"/>
    </row>
    <row r="1175" spans="7:14" x14ac:dyDescent="0.2">
      <c r="G1175" s="149"/>
      <c r="H1175" s="149"/>
      <c r="I1175" s="149"/>
      <c r="J1175" s="86"/>
      <c r="K1175" s="86"/>
      <c r="L1175" s="86"/>
      <c r="M1175" s="86"/>
      <c r="N1175" s="86"/>
    </row>
    <row r="1176" spans="7:14" x14ac:dyDescent="0.2">
      <c r="G1176" s="149"/>
      <c r="H1176" s="149"/>
      <c r="I1176" s="149"/>
      <c r="J1176" s="86"/>
      <c r="K1176" s="86"/>
      <c r="L1176" s="86"/>
      <c r="M1176" s="86"/>
      <c r="N1176" s="86"/>
    </row>
    <row r="1177" spans="7:14" x14ac:dyDescent="0.2">
      <c r="G1177" s="149"/>
      <c r="H1177" s="149"/>
      <c r="I1177" s="149"/>
      <c r="J1177" s="86"/>
      <c r="K1177" s="86"/>
      <c r="L1177" s="86"/>
      <c r="M1177" s="86"/>
      <c r="N1177" s="86"/>
    </row>
    <row r="1178" spans="7:14" x14ac:dyDescent="0.2">
      <c r="G1178" s="149"/>
      <c r="H1178" s="149"/>
      <c r="I1178" s="149"/>
      <c r="J1178" s="86"/>
      <c r="K1178" s="86"/>
      <c r="L1178" s="86"/>
      <c r="M1178" s="86"/>
      <c r="N1178" s="86"/>
    </row>
    <row r="1179" spans="7:14" x14ac:dyDescent="0.2">
      <c r="G1179" s="149"/>
      <c r="H1179" s="149"/>
      <c r="I1179" s="149"/>
      <c r="J1179" s="86"/>
      <c r="K1179" s="86"/>
      <c r="L1179" s="86"/>
      <c r="M1179" s="86"/>
      <c r="N1179" s="86"/>
    </row>
    <row r="1180" spans="7:14" x14ac:dyDescent="0.2">
      <c r="G1180" s="149"/>
      <c r="H1180" s="149"/>
      <c r="I1180" s="149"/>
      <c r="J1180" s="86"/>
      <c r="K1180" s="86"/>
      <c r="L1180" s="86"/>
      <c r="M1180" s="86"/>
      <c r="N1180" s="86"/>
    </row>
    <row r="1181" spans="7:14" x14ac:dyDescent="0.2">
      <c r="G1181" s="149"/>
      <c r="H1181" s="149"/>
      <c r="I1181" s="149"/>
      <c r="J1181" s="86"/>
      <c r="K1181" s="86"/>
      <c r="L1181" s="86"/>
      <c r="M1181" s="86"/>
      <c r="N1181" s="86"/>
    </row>
    <row r="1182" spans="7:14" x14ac:dyDescent="0.2">
      <c r="G1182" s="149"/>
      <c r="H1182" s="149"/>
      <c r="I1182" s="149"/>
      <c r="J1182" s="86"/>
      <c r="K1182" s="86"/>
      <c r="L1182" s="86"/>
      <c r="M1182" s="86"/>
      <c r="N1182" s="86"/>
    </row>
    <row r="1183" spans="7:14" x14ac:dyDescent="0.2">
      <c r="G1183" s="149"/>
      <c r="H1183" s="149"/>
      <c r="I1183" s="149"/>
      <c r="J1183" s="86"/>
      <c r="K1183" s="86"/>
      <c r="L1183" s="86"/>
      <c r="M1183" s="86"/>
      <c r="N1183" s="86"/>
    </row>
    <row r="1184" spans="7:14" x14ac:dyDescent="0.2">
      <c r="G1184" s="149"/>
      <c r="H1184" s="149"/>
      <c r="I1184" s="149"/>
      <c r="J1184" s="86"/>
      <c r="K1184" s="86"/>
      <c r="L1184" s="86"/>
      <c r="M1184" s="86"/>
      <c r="N1184" s="86"/>
    </row>
    <row r="1185" spans="7:14" x14ac:dyDescent="0.2">
      <c r="G1185" s="149"/>
      <c r="H1185" s="149"/>
      <c r="I1185" s="149"/>
      <c r="J1185" s="86"/>
      <c r="K1185" s="86"/>
      <c r="L1185" s="86"/>
      <c r="M1185" s="86"/>
      <c r="N1185" s="86"/>
    </row>
    <row r="1186" spans="7:14" x14ac:dyDescent="0.2">
      <c r="G1186" s="149"/>
      <c r="H1186" s="149"/>
      <c r="I1186" s="149"/>
      <c r="J1186" s="86"/>
      <c r="K1186" s="86"/>
      <c r="L1186" s="86"/>
      <c r="M1186" s="86"/>
      <c r="N1186" s="86"/>
    </row>
    <row r="1187" spans="7:14" x14ac:dyDescent="0.2">
      <c r="G1187" s="149"/>
      <c r="H1187" s="149"/>
      <c r="I1187" s="149"/>
      <c r="J1187" s="86"/>
      <c r="K1187" s="86"/>
      <c r="L1187" s="86"/>
      <c r="M1187" s="86"/>
      <c r="N1187" s="86"/>
    </row>
    <row r="1188" spans="7:14" x14ac:dyDescent="0.2">
      <c r="G1188" s="149"/>
      <c r="H1188" s="149"/>
      <c r="I1188" s="149"/>
      <c r="J1188" s="86"/>
      <c r="K1188" s="86"/>
      <c r="L1188" s="86"/>
      <c r="M1188" s="86"/>
      <c r="N1188" s="86"/>
    </row>
    <row r="1189" spans="7:14" x14ac:dyDescent="0.2">
      <c r="G1189" s="149"/>
      <c r="H1189" s="149"/>
      <c r="I1189" s="149"/>
      <c r="J1189" s="86"/>
      <c r="K1189" s="86"/>
      <c r="L1189" s="86"/>
      <c r="M1189" s="86"/>
      <c r="N1189" s="86"/>
    </row>
    <row r="1190" spans="7:14" x14ac:dyDescent="0.2">
      <c r="G1190" s="149"/>
      <c r="H1190" s="149"/>
      <c r="I1190" s="149"/>
      <c r="J1190" s="86"/>
      <c r="K1190" s="86"/>
      <c r="L1190" s="86"/>
      <c r="M1190" s="86"/>
      <c r="N1190" s="86"/>
    </row>
    <row r="1191" spans="7:14" x14ac:dyDescent="0.2">
      <c r="G1191" s="149"/>
      <c r="H1191" s="149"/>
      <c r="I1191" s="149"/>
      <c r="J1191" s="86"/>
      <c r="K1191" s="86"/>
      <c r="L1191" s="86"/>
      <c r="M1191" s="86"/>
      <c r="N1191" s="86"/>
    </row>
    <row r="1192" spans="7:14" x14ac:dyDescent="0.2">
      <c r="G1192" s="149"/>
      <c r="H1192" s="149"/>
      <c r="I1192" s="149"/>
      <c r="J1192" s="86"/>
      <c r="K1192" s="86"/>
      <c r="L1192" s="86"/>
      <c r="M1192" s="86"/>
      <c r="N1192" s="86"/>
    </row>
    <row r="1193" spans="7:14" x14ac:dyDescent="0.2">
      <c r="G1193" s="149"/>
      <c r="H1193" s="149"/>
      <c r="I1193" s="149"/>
      <c r="J1193" s="86"/>
      <c r="K1193" s="86"/>
      <c r="L1193" s="86"/>
      <c r="M1193" s="86"/>
      <c r="N1193" s="86"/>
    </row>
    <row r="1194" spans="7:14" x14ac:dyDescent="0.2">
      <c r="G1194" s="149"/>
      <c r="H1194" s="149"/>
      <c r="I1194" s="149"/>
      <c r="J1194" s="86"/>
      <c r="K1194" s="86"/>
      <c r="L1194" s="86"/>
      <c r="M1194" s="86"/>
      <c r="N1194" s="86"/>
    </row>
    <row r="1195" spans="7:14" x14ac:dyDescent="0.2">
      <c r="G1195" s="149"/>
      <c r="H1195" s="149"/>
      <c r="I1195" s="149"/>
      <c r="J1195" s="86"/>
      <c r="K1195" s="86"/>
      <c r="L1195" s="86"/>
      <c r="M1195" s="86"/>
      <c r="N1195" s="86"/>
    </row>
    <row r="1196" spans="7:14" x14ac:dyDescent="0.2">
      <c r="G1196" s="149"/>
      <c r="H1196" s="149"/>
      <c r="I1196" s="149"/>
      <c r="J1196" s="86"/>
      <c r="K1196" s="86"/>
      <c r="L1196" s="86"/>
      <c r="M1196" s="86"/>
      <c r="N1196" s="86"/>
    </row>
    <row r="1197" spans="7:14" x14ac:dyDescent="0.2">
      <c r="G1197" s="149"/>
      <c r="H1197" s="149"/>
      <c r="I1197" s="149"/>
      <c r="J1197" s="86"/>
      <c r="K1197" s="86"/>
      <c r="L1197" s="86"/>
      <c r="M1197" s="86"/>
      <c r="N1197" s="86"/>
    </row>
    <row r="1198" spans="7:14" x14ac:dyDescent="0.2">
      <c r="G1198" s="149"/>
      <c r="H1198" s="149"/>
      <c r="I1198" s="149"/>
      <c r="J1198" s="86"/>
      <c r="K1198" s="86"/>
      <c r="L1198" s="86"/>
      <c r="M1198" s="86"/>
      <c r="N1198" s="86"/>
    </row>
    <row r="1199" spans="7:14" x14ac:dyDescent="0.2">
      <c r="G1199" s="149"/>
      <c r="H1199" s="149"/>
      <c r="I1199" s="149"/>
      <c r="J1199" s="86"/>
      <c r="K1199" s="86"/>
      <c r="L1199" s="86"/>
      <c r="M1199" s="86"/>
      <c r="N1199" s="86"/>
    </row>
    <row r="1200" spans="7:14" x14ac:dyDescent="0.2">
      <c r="G1200" s="149"/>
      <c r="H1200" s="149"/>
      <c r="I1200" s="149"/>
      <c r="J1200" s="86"/>
      <c r="K1200" s="86"/>
      <c r="L1200" s="86"/>
      <c r="M1200" s="86"/>
      <c r="N1200" s="86"/>
    </row>
    <row r="1201" spans="7:14" x14ac:dyDescent="0.2">
      <c r="G1201" s="149"/>
      <c r="H1201" s="149"/>
      <c r="I1201" s="149"/>
      <c r="J1201" s="86"/>
      <c r="K1201" s="86"/>
      <c r="L1201" s="86"/>
      <c r="M1201" s="86"/>
      <c r="N1201" s="86"/>
    </row>
    <row r="1202" spans="7:14" x14ac:dyDescent="0.2">
      <c r="G1202" s="149"/>
      <c r="H1202" s="149"/>
      <c r="I1202" s="149"/>
      <c r="J1202" s="86"/>
      <c r="K1202" s="86"/>
      <c r="L1202" s="86"/>
      <c r="M1202" s="86"/>
      <c r="N1202" s="86"/>
    </row>
    <row r="1203" spans="7:14" x14ac:dyDescent="0.2">
      <c r="G1203" s="149"/>
      <c r="H1203" s="149"/>
      <c r="I1203" s="149"/>
      <c r="J1203" s="86"/>
      <c r="K1203" s="86"/>
      <c r="L1203" s="86"/>
      <c r="M1203" s="86"/>
      <c r="N1203" s="86"/>
    </row>
    <row r="1204" spans="7:14" x14ac:dyDescent="0.2">
      <c r="G1204" s="149"/>
      <c r="H1204" s="149"/>
      <c r="I1204" s="149"/>
      <c r="J1204" s="86"/>
      <c r="K1204" s="86"/>
      <c r="L1204" s="86"/>
      <c r="M1204" s="86"/>
      <c r="N1204" s="86"/>
    </row>
    <row r="1205" spans="7:14" x14ac:dyDescent="0.2">
      <c r="G1205" s="149"/>
      <c r="H1205" s="149"/>
      <c r="I1205" s="149"/>
      <c r="J1205" s="86"/>
      <c r="K1205" s="86"/>
      <c r="L1205" s="86"/>
      <c r="M1205" s="86"/>
      <c r="N1205" s="86"/>
    </row>
    <row r="1206" spans="7:14" x14ac:dyDescent="0.2">
      <c r="G1206" s="149"/>
      <c r="H1206" s="149"/>
      <c r="I1206" s="149"/>
      <c r="J1206" s="86"/>
      <c r="K1206" s="86"/>
      <c r="L1206" s="86"/>
      <c r="M1206" s="86"/>
      <c r="N1206" s="86"/>
    </row>
    <row r="1207" spans="7:14" x14ac:dyDescent="0.2">
      <c r="G1207" s="149"/>
      <c r="H1207" s="149"/>
      <c r="I1207" s="149"/>
      <c r="J1207" s="86"/>
      <c r="K1207" s="86"/>
      <c r="L1207" s="86"/>
      <c r="M1207" s="86"/>
      <c r="N1207" s="86"/>
    </row>
    <row r="1208" spans="7:14" x14ac:dyDescent="0.2">
      <c r="G1208" s="149"/>
      <c r="H1208" s="149"/>
      <c r="I1208" s="149"/>
      <c r="J1208" s="86"/>
      <c r="K1208" s="86"/>
      <c r="L1208" s="86"/>
      <c r="M1208" s="86"/>
      <c r="N1208" s="86"/>
    </row>
    <row r="1209" spans="7:14" x14ac:dyDescent="0.2">
      <c r="G1209" s="149"/>
      <c r="H1209" s="149"/>
      <c r="I1209" s="149"/>
      <c r="J1209" s="86"/>
      <c r="K1209" s="86"/>
      <c r="L1209" s="86"/>
      <c r="M1209" s="86"/>
      <c r="N1209" s="86"/>
    </row>
    <row r="1210" spans="7:14" x14ac:dyDescent="0.2">
      <c r="G1210" s="149"/>
      <c r="H1210" s="149"/>
      <c r="I1210" s="149"/>
      <c r="J1210" s="86"/>
      <c r="K1210" s="86"/>
      <c r="L1210" s="86"/>
      <c r="M1210" s="86"/>
      <c r="N1210" s="86"/>
    </row>
    <row r="1211" spans="7:14" x14ac:dyDescent="0.2">
      <c r="G1211" s="149"/>
      <c r="H1211" s="149"/>
      <c r="I1211" s="149"/>
      <c r="J1211" s="86"/>
      <c r="K1211" s="86"/>
      <c r="L1211" s="86"/>
      <c r="M1211" s="86"/>
      <c r="N1211" s="86"/>
    </row>
    <row r="1212" spans="7:14" x14ac:dyDescent="0.2">
      <c r="G1212" s="149"/>
      <c r="H1212" s="149"/>
      <c r="I1212" s="149"/>
      <c r="J1212" s="86"/>
      <c r="K1212" s="86"/>
      <c r="L1212" s="86"/>
      <c r="M1212" s="86"/>
      <c r="N1212" s="86"/>
    </row>
    <row r="1213" spans="7:14" x14ac:dyDescent="0.2">
      <c r="G1213" s="149"/>
      <c r="H1213" s="149"/>
      <c r="I1213" s="149"/>
      <c r="J1213" s="86"/>
      <c r="K1213" s="86"/>
      <c r="L1213" s="86"/>
      <c r="M1213" s="86"/>
      <c r="N1213" s="86"/>
    </row>
    <row r="1214" spans="7:14" x14ac:dyDescent="0.2">
      <c r="G1214" s="149"/>
      <c r="H1214" s="149"/>
      <c r="I1214" s="149"/>
      <c r="J1214" s="86"/>
      <c r="K1214" s="86"/>
      <c r="L1214" s="86"/>
      <c r="M1214" s="86"/>
      <c r="N1214" s="86"/>
    </row>
    <row r="1215" spans="7:14" x14ac:dyDescent="0.2">
      <c r="G1215" s="149"/>
      <c r="H1215" s="149"/>
      <c r="I1215" s="149"/>
      <c r="J1215" s="86"/>
      <c r="K1215" s="86"/>
      <c r="L1215" s="86"/>
      <c r="M1215" s="86"/>
      <c r="N1215" s="86"/>
    </row>
    <row r="1216" spans="7:14" x14ac:dyDescent="0.2">
      <c r="G1216" s="149"/>
      <c r="H1216" s="149"/>
      <c r="I1216" s="149"/>
      <c r="J1216" s="86"/>
      <c r="K1216" s="86"/>
      <c r="L1216" s="86"/>
      <c r="M1216" s="86"/>
      <c r="N1216" s="86"/>
    </row>
    <row r="1217" spans="7:14" x14ac:dyDescent="0.2">
      <c r="G1217" s="149"/>
      <c r="H1217" s="149"/>
      <c r="I1217" s="149"/>
      <c r="J1217" s="86"/>
      <c r="K1217" s="86"/>
      <c r="L1217" s="86"/>
      <c r="M1217" s="86"/>
      <c r="N1217" s="86"/>
    </row>
    <row r="1218" spans="7:14" x14ac:dyDescent="0.2">
      <c r="G1218" s="149"/>
      <c r="H1218" s="149"/>
      <c r="I1218" s="149"/>
      <c r="J1218" s="86"/>
      <c r="K1218" s="86"/>
      <c r="L1218" s="86"/>
      <c r="M1218" s="86"/>
      <c r="N1218" s="86"/>
    </row>
    <row r="1219" spans="7:14" x14ac:dyDescent="0.2">
      <c r="G1219" s="149"/>
      <c r="H1219" s="149"/>
      <c r="I1219" s="149"/>
      <c r="J1219" s="86"/>
      <c r="K1219" s="86"/>
      <c r="L1219" s="86"/>
      <c r="M1219" s="86"/>
      <c r="N1219" s="86"/>
    </row>
    <row r="1220" spans="7:14" x14ac:dyDescent="0.2">
      <c r="G1220" s="149"/>
      <c r="H1220" s="149"/>
      <c r="I1220" s="149"/>
      <c r="J1220" s="86"/>
      <c r="K1220" s="86"/>
      <c r="L1220" s="86"/>
      <c r="M1220" s="86"/>
      <c r="N1220" s="86"/>
    </row>
    <row r="1221" spans="7:14" x14ac:dyDescent="0.2">
      <c r="G1221" s="149"/>
      <c r="H1221" s="149"/>
      <c r="I1221" s="149"/>
      <c r="J1221" s="86"/>
      <c r="K1221" s="86"/>
      <c r="L1221" s="86"/>
      <c r="M1221" s="86"/>
      <c r="N1221" s="86"/>
    </row>
    <row r="1222" spans="7:14" x14ac:dyDescent="0.2">
      <c r="G1222" s="149"/>
      <c r="H1222" s="149"/>
      <c r="I1222" s="149"/>
      <c r="J1222" s="86"/>
      <c r="K1222" s="86"/>
      <c r="L1222" s="86"/>
      <c r="M1222" s="86"/>
      <c r="N1222" s="86"/>
    </row>
    <row r="1223" spans="7:14" x14ac:dyDescent="0.2">
      <c r="G1223" s="149"/>
      <c r="H1223" s="149"/>
      <c r="I1223" s="149"/>
      <c r="J1223" s="86"/>
      <c r="K1223" s="86"/>
      <c r="L1223" s="86"/>
      <c r="M1223" s="86"/>
      <c r="N1223" s="86"/>
    </row>
    <row r="1224" spans="7:14" x14ac:dyDescent="0.2">
      <c r="G1224" s="149"/>
      <c r="H1224" s="149"/>
      <c r="I1224" s="149"/>
      <c r="J1224" s="86"/>
      <c r="K1224" s="86"/>
      <c r="L1224" s="86"/>
      <c r="M1224" s="86"/>
      <c r="N1224" s="86"/>
    </row>
    <row r="1225" spans="7:14" x14ac:dyDescent="0.2">
      <c r="G1225" s="149"/>
      <c r="H1225" s="149"/>
      <c r="I1225" s="149"/>
      <c r="J1225" s="86"/>
      <c r="K1225" s="86"/>
      <c r="L1225" s="86"/>
      <c r="M1225" s="86"/>
      <c r="N1225" s="86"/>
    </row>
    <row r="1226" spans="7:14" x14ac:dyDescent="0.2">
      <c r="G1226" s="149"/>
      <c r="H1226" s="149"/>
      <c r="I1226" s="149"/>
      <c r="J1226" s="86"/>
      <c r="K1226" s="86"/>
      <c r="L1226" s="86"/>
      <c r="M1226" s="86"/>
      <c r="N1226" s="86"/>
    </row>
    <row r="1227" spans="7:14" x14ac:dyDescent="0.2">
      <c r="G1227" s="149"/>
      <c r="H1227" s="149"/>
      <c r="I1227" s="149"/>
      <c r="J1227" s="86"/>
      <c r="K1227" s="86"/>
      <c r="L1227" s="86"/>
      <c r="M1227" s="86"/>
      <c r="N1227" s="86"/>
    </row>
    <row r="1228" spans="7:14" x14ac:dyDescent="0.2">
      <c r="G1228" s="149"/>
      <c r="H1228" s="149"/>
      <c r="I1228" s="149"/>
      <c r="J1228" s="86"/>
      <c r="K1228" s="86"/>
      <c r="L1228" s="86"/>
      <c r="M1228" s="86"/>
      <c r="N1228" s="86"/>
    </row>
    <row r="1229" spans="7:14" x14ac:dyDescent="0.2">
      <c r="G1229" s="149"/>
      <c r="H1229" s="149"/>
      <c r="I1229" s="149"/>
      <c r="J1229" s="86"/>
      <c r="K1229" s="86"/>
      <c r="L1229" s="86"/>
      <c r="M1229" s="86"/>
      <c r="N1229" s="86"/>
    </row>
    <row r="1230" spans="7:14" x14ac:dyDescent="0.2">
      <c r="G1230" s="149"/>
      <c r="H1230" s="149"/>
      <c r="I1230" s="149"/>
      <c r="J1230" s="86"/>
      <c r="K1230" s="86"/>
      <c r="L1230" s="86"/>
      <c r="M1230" s="86"/>
      <c r="N1230" s="86"/>
    </row>
    <row r="1231" spans="7:14" x14ac:dyDescent="0.2">
      <c r="G1231" s="149"/>
      <c r="H1231" s="149"/>
      <c r="I1231" s="149"/>
      <c r="J1231" s="86"/>
      <c r="K1231" s="86"/>
      <c r="L1231" s="86"/>
      <c r="M1231" s="86"/>
      <c r="N1231" s="86"/>
    </row>
    <row r="1232" spans="7:14" x14ac:dyDescent="0.2">
      <c r="G1232" s="149"/>
      <c r="H1232" s="149"/>
      <c r="I1232" s="149"/>
      <c r="J1232" s="86"/>
      <c r="K1232" s="86"/>
      <c r="L1232" s="86"/>
      <c r="M1232" s="86"/>
      <c r="N1232" s="86"/>
    </row>
    <row r="1233" spans="7:14" x14ac:dyDescent="0.2">
      <c r="G1233" s="149"/>
      <c r="H1233" s="149"/>
      <c r="I1233" s="149"/>
      <c r="J1233" s="86"/>
      <c r="K1233" s="86"/>
      <c r="L1233" s="86"/>
      <c r="M1233" s="86"/>
      <c r="N1233" s="86"/>
    </row>
    <row r="1234" spans="7:14" x14ac:dyDescent="0.2">
      <c r="G1234" s="149"/>
      <c r="H1234" s="149"/>
      <c r="I1234" s="149"/>
      <c r="J1234" s="86"/>
      <c r="K1234" s="86"/>
      <c r="L1234" s="86"/>
      <c r="M1234" s="86"/>
      <c r="N1234" s="86"/>
    </row>
    <row r="1235" spans="7:14" x14ac:dyDescent="0.2">
      <c r="G1235" s="149"/>
      <c r="H1235" s="149"/>
      <c r="I1235" s="149"/>
      <c r="J1235" s="86"/>
      <c r="K1235" s="86"/>
      <c r="L1235" s="86"/>
      <c r="M1235" s="86"/>
      <c r="N1235" s="86"/>
    </row>
    <row r="1236" spans="7:14" x14ac:dyDescent="0.2">
      <c r="G1236" s="149"/>
      <c r="H1236" s="149"/>
      <c r="I1236" s="149"/>
      <c r="J1236" s="86"/>
      <c r="K1236" s="86"/>
      <c r="L1236" s="86"/>
      <c r="M1236" s="86"/>
      <c r="N1236" s="86"/>
    </row>
    <row r="1237" spans="7:14" x14ac:dyDescent="0.2">
      <c r="G1237" s="149"/>
      <c r="H1237" s="149"/>
      <c r="I1237" s="149"/>
      <c r="J1237" s="86"/>
      <c r="K1237" s="86"/>
      <c r="L1237" s="86"/>
      <c r="M1237" s="86"/>
      <c r="N1237" s="86"/>
    </row>
    <row r="1238" spans="7:14" x14ac:dyDescent="0.2">
      <c r="G1238" s="149"/>
      <c r="H1238" s="149"/>
      <c r="I1238" s="149"/>
      <c r="J1238" s="86"/>
      <c r="K1238" s="86"/>
      <c r="L1238" s="86"/>
      <c r="M1238" s="86"/>
      <c r="N1238" s="86"/>
    </row>
    <row r="1239" spans="7:14" x14ac:dyDescent="0.2">
      <c r="G1239" s="149"/>
      <c r="H1239" s="149"/>
      <c r="I1239" s="149"/>
      <c r="J1239" s="86"/>
      <c r="K1239" s="86"/>
      <c r="L1239" s="86"/>
      <c r="M1239" s="86"/>
      <c r="N1239" s="86"/>
    </row>
    <row r="1240" spans="7:14" x14ac:dyDescent="0.2">
      <c r="G1240" s="149"/>
      <c r="H1240" s="149"/>
      <c r="I1240" s="149"/>
      <c r="J1240" s="86"/>
      <c r="K1240" s="86"/>
      <c r="L1240" s="86"/>
      <c r="M1240" s="86"/>
      <c r="N1240" s="86"/>
    </row>
    <row r="1241" spans="7:14" x14ac:dyDescent="0.2">
      <c r="G1241" s="149"/>
      <c r="H1241" s="149"/>
      <c r="I1241" s="149"/>
      <c r="J1241" s="86"/>
      <c r="K1241" s="86"/>
      <c r="L1241" s="86"/>
      <c r="M1241" s="86"/>
      <c r="N1241" s="86"/>
    </row>
    <row r="1242" spans="7:14" x14ac:dyDescent="0.2">
      <c r="G1242" s="149"/>
      <c r="H1242" s="149"/>
      <c r="I1242" s="149"/>
      <c r="J1242" s="86"/>
      <c r="K1242" s="86"/>
      <c r="L1242" s="86"/>
      <c r="M1242" s="86"/>
      <c r="N1242" s="86"/>
    </row>
    <row r="1243" spans="7:14" x14ac:dyDescent="0.2">
      <c r="G1243" s="149"/>
      <c r="H1243" s="149"/>
      <c r="I1243" s="149"/>
      <c r="J1243" s="86"/>
      <c r="K1243" s="86"/>
      <c r="L1243" s="86"/>
      <c r="M1243" s="86"/>
      <c r="N1243" s="86"/>
    </row>
    <row r="1244" spans="7:14" x14ac:dyDescent="0.2">
      <c r="G1244" s="149"/>
      <c r="H1244" s="149"/>
      <c r="I1244" s="149"/>
      <c r="J1244" s="86"/>
      <c r="K1244" s="86"/>
      <c r="L1244" s="86"/>
      <c r="M1244" s="86"/>
      <c r="N1244" s="86"/>
    </row>
    <row r="1245" spans="7:14" x14ac:dyDescent="0.2">
      <c r="G1245" s="149"/>
      <c r="H1245" s="149"/>
      <c r="I1245" s="149"/>
      <c r="J1245" s="86"/>
      <c r="K1245" s="86"/>
      <c r="L1245" s="86"/>
      <c r="M1245" s="86"/>
      <c r="N1245" s="86"/>
    </row>
    <row r="1246" spans="7:14" x14ac:dyDescent="0.2">
      <c r="G1246" s="149"/>
      <c r="H1246" s="149"/>
      <c r="I1246" s="149"/>
      <c r="J1246" s="86"/>
      <c r="K1246" s="86"/>
      <c r="L1246" s="86"/>
      <c r="M1246" s="86"/>
      <c r="N1246" s="86"/>
    </row>
    <row r="1247" spans="7:14" x14ac:dyDescent="0.2">
      <c r="G1247" s="149"/>
      <c r="H1247" s="149"/>
      <c r="I1247" s="149"/>
      <c r="J1247" s="86"/>
      <c r="K1247" s="86"/>
      <c r="L1247" s="86"/>
      <c r="M1247" s="86"/>
      <c r="N1247" s="86"/>
    </row>
    <row r="1248" spans="7:14" x14ac:dyDescent="0.2">
      <c r="G1248" s="149"/>
      <c r="H1248" s="149"/>
      <c r="I1248" s="149"/>
      <c r="J1248" s="86"/>
      <c r="K1248" s="86"/>
      <c r="L1248" s="86"/>
      <c r="M1248" s="86"/>
      <c r="N1248" s="86"/>
    </row>
    <row r="1249" spans="7:14" x14ac:dyDescent="0.2">
      <c r="G1249" s="149"/>
      <c r="H1249" s="149"/>
      <c r="I1249" s="149"/>
      <c r="J1249" s="86"/>
      <c r="K1249" s="86"/>
      <c r="L1249" s="86"/>
      <c r="M1249" s="86"/>
      <c r="N1249" s="86"/>
    </row>
    <row r="1250" spans="7:14" x14ac:dyDescent="0.2">
      <c r="G1250" s="149"/>
      <c r="H1250" s="149"/>
      <c r="I1250" s="149"/>
      <c r="J1250" s="86"/>
      <c r="K1250" s="86"/>
      <c r="L1250" s="86"/>
      <c r="M1250" s="86"/>
      <c r="N1250" s="86"/>
    </row>
    <row r="1251" spans="7:14" x14ac:dyDescent="0.2">
      <c r="G1251" s="149"/>
      <c r="H1251" s="149"/>
      <c r="I1251" s="149"/>
      <c r="J1251" s="86"/>
      <c r="K1251" s="86"/>
      <c r="L1251" s="86"/>
      <c r="M1251" s="86"/>
      <c r="N1251" s="86"/>
    </row>
    <row r="1252" spans="7:14" x14ac:dyDescent="0.2">
      <c r="G1252" s="149"/>
      <c r="H1252" s="149"/>
      <c r="I1252" s="149"/>
      <c r="J1252" s="86"/>
      <c r="K1252" s="86"/>
      <c r="L1252" s="86"/>
      <c r="M1252" s="86"/>
      <c r="N1252" s="86"/>
    </row>
    <row r="1253" spans="7:14" x14ac:dyDescent="0.2">
      <c r="G1253" s="149"/>
      <c r="H1253" s="149"/>
      <c r="I1253" s="149"/>
      <c r="J1253" s="86"/>
      <c r="K1253" s="86"/>
      <c r="L1253" s="86"/>
      <c r="M1253" s="86"/>
      <c r="N1253" s="86"/>
    </row>
    <row r="1254" spans="7:14" x14ac:dyDescent="0.2">
      <c r="G1254" s="149"/>
      <c r="H1254" s="149"/>
      <c r="I1254" s="149"/>
      <c r="J1254" s="86"/>
      <c r="K1254" s="86"/>
      <c r="L1254" s="86"/>
      <c r="M1254" s="86"/>
      <c r="N1254" s="86"/>
    </row>
    <row r="1255" spans="7:14" x14ac:dyDescent="0.2">
      <c r="G1255" s="149"/>
      <c r="H1255" s="149"/>
      <c r="I1255" s="149"/>
      <c r="J1255" s="86"/>
      <c r="K1255" s="86"/>
      <c r="L1255" s="86"/>
      <c r="M1255" s="86"/>
      <c r="N1255" s="86"/>
    </row>
    <row r="1256" spans="7:14" x14ac:dyDescent="0.2">
      <c r="G1256" s="149"/>
      <c r="H1256" s="149"/>
      <c r="I1256" s="149"/>
      <c r="J1256" s="86"/>
      <c r="K1256" s="86"/>
      <c r="L1256" s="86"/>
      <c r="M1256" s="86"/>
      <c r="N1256" s="86"/>
    </row>
    <row r="1257" spans="7:14" x14ac:dyDescent="0.2">
      <c r="G1257" s="149"/>
      <c r="H1257" s="149"/>
      <c r="I1257" s="149"/>
      <c r="J1257" s="86"/>
      <c r="K1257" s="86"/>
      <c r="L1257" s="86"/>
      <c r="M1257" s="86"/>
      <c r="N1257" s="86"/>
    </row>
    <row r="1258" spans="7:14" x14ac:dyDescent="0.2">
      <c r="G1258" s="149"/>
      <c r="H1258" s="149"/>
      <c r="I1258" s="149"/>
      <c r="J1258" s="86"/>
      <c r="K1258" s="86"/>
      <c r="L1258" s="86"/>
      <c r="M1258" s="86"/>
      <c r="N1258" s="86"/>
    </row>
    <row r="1259" spans="7:14" x14ac:dyDescent="0.2">
      <c r="G1259" s="149"/>
      <c r="H1259" s="149"/>
      <c r="I1259" s="149"/>
      <c r="J1259" s="86"/>
      <c r="K1259" s="86"/>
      <c r="L1259" s="86"/>
      <c r="M1259" s="86"/>
      <c r="N1259" s="86"/>
    </row>
    <row r="1260" spans="7:14" x14ac:dyDescent="0.2">
      <c r="G1260" s="149"/>
      <c r="H1260" s="149"/>
      <c r="I1260" s="149"/>
      <c r="J1260" s="86"/>
      <c r="K1260" s="86"/>
      <c r="L1260" s="86"/>
      <c r="M1260" s="86"/>
      <c r="N1260" s="86"/>
    </row>
    <row r="1261" spans="7:14" x14ac:dyDescent="0.2">
      <c r="G1261" s="149"/>
      <c r="H1261" s="149"/>
      <c r="I1261" s="149"/>
      <c r="J1261" s="86"/>
      <c r="K1261" s="86"/>
      <c r="L1261" s="86"/>
      <c r="M1261" s="86"/>
      <c r="N1261" s="86"/>
    </row>
    <row r="1262" spans="7:14" x14ac:dyDescent="0.2">
      <c r="G1262" s="149"/>
      <c r="H1262" s="149"/>
      <c r="I1262" s="149"/>
      <c r="J1262" s="86"/>
      <c r="K1262" s="86"/>
      <c r="L1262" s="86"/>
      <c r="M1262" s="86"/>
      <c r="N1262" s="86"/>
    </row>
    <row r="1263" spans="7:14" x14ac:dyDescent="0.2">
      <c r="G1263" s="149"/>
      <c r="H1263" s="149"/>
      <c r="I1263" s="149"/>
      <c r="J1263" s="86"/>
      <c r="K1263" s="86"/>
      <c r="L1263" s="86"/>
      <c r="M1263" s="86"/>
      <c r="N1263" s="86"/>
    </row>
    <row r="1264" spans="7:14" x14ac:dyDescent="0.2">
      <c r="G1264" s="149"/>
      <c r="H1264" s="149"/>
      <c r="I1264" s="149"/>
      <c r="J1264" s="86"/>
      <c r="K1264" s="86"/>
      <c r="L1264" s="86"/>
      <c r="M1264" s="86"/>
      <c r="N1264" s="86"/>
    </row>
    <row r="1265" spans="7:14" x14ac:dyDescent="0.2">
      <c r="G1265" s="149"/>
      <c r="H1265" s="149"/>
      <c r="I1265" s="149"/>
      <c r="J1265" s="86"/>
      <c r="K1265" s="86"/>
      <c r="L1265" s="86"/>
      <c r="M1265" s="86"/>
      <c r="N1265" s="86"/>
    </row>
    <row r="1266" spans="7:14" x14ac:dyDescent="0.2">
      <c r="G1266" s="149"/>
      <c r="H1266" s="149"/>
      <c r="I1266" s="149"/>
      <c r="J1266" s="86"/>
      <c r="K1266" s="86"/>
      <c r="L1266" s="86"/>
      <c r="M1266" s="86"/>
      <c r="N1266" s="86"/>
    </row>
    <row r="1267" spans="7:14" x14ac:dyDescent="0.2">
      <c r="G1267" s="149"/>
      <c r="H1267" s="149"/>
      <c r="I1267" s="149"/>
      <c r="J1267" s="86"/>
      <c r="K1267" s="86"/>
      <c r="L1267" s="86"/>
      <c r="M1267" s="86"/>
      <c r="N1267" s="86"/>
    </row>
    <row r="1268" spans="7:14" x14ac:dyDescent="0.2">
      <c r="G1268" s="149"/>
      <c r="H1268" s="149"/>
      <c r="I1268" s="149"/>
      <c r="J1268" s="86"/>
      <c r="K1268" s="86"/>
      <c r="L1268" s="86"/>
      <c r="M1268" s="86"/>
      <c r="N1268" s="86"/>
    </row>
    <row r="1269" spans="7:14" x14ac:dyDescent="0.2">
      <c r="G1269" s="149"/>
      <c r="H1269" s="149"/>
      <c r="I1269" s="149"/>
      <c r="J1269" s="86"/>
      <c r="K1269" s="86"/>
      <c r="L1269" s="86"/>
      <c r="M1269" s="86"/>
      <c r="N1269" s="86"/>
    </row>
    <row r="1270" spans="7:14" x14ac:dyDescent="0.2">
      <c r="G1270" s="149"/>
      <c r="H1270" s="149"/>
      <c r="I1270" s="149"/>
      <c r="J1270" s="86"/>
      <c r="K1270" s="86"/>
      <c r="L1270" s="86"/>
      <c r="M1270" s="86"/>
      <c r="N1270" s="86"/>
    </row>
    <row r="1271" spans="7:14" x14ac:dyDescent="0.2">
      <c r="G1271" s="149"/>
      <c r="H1271" s="149"/>
      <c r="I1271" s="149"/>
      <c r="J1271" s="86"/>
      <c r="K1271" s="86"/>
      <c r="L1271" s="86"/>
      <c r="M1271" s="86"/>
      <c r="N1271" s="86"/>
    </row>
    <row r="1272" spans="7:14" x14ac:dyDescent="0.2">
      <c r="G1272" s="149"/>
      <c r="H1272" s="149"/>
      <c r="I1272" s="149"/>
      <c r="J1272" s="86"/>
      <c r="K1272" s="86"/>
      <c r="L1272" s="86"/>
      <c r="M1272" s="86"/>
      <c r="N1272" s="86"/>
    </row>
    <row r="1273" spans="7:14" x14ac:dyDescent="0.2">
      <c r="G1273" s="149"/>
      <c r="H1273" s="149"/>
      <c r="I1273" s="149"/>
      <c r="J1273" s="86"/>
      <c r="K1273" s="86"/>
      <c r="L1273" s="86"/>
      <c r="M1273" s="86"/>
      <c r="N1273" s="86"/>
    </row>
    <row r="1274" spans="7:14" x14ac:dyDescent="0.2">
      <c r="G1274" s="149"/>
      <c r="H1274" s="149"/>
      <c r="I1274" s="149"/>
      <c r="J1274" s="86"/>
      <c r="K1274" s="86"/>
      <c r="L1274" s="86"/>
      <c r="M1274" s="86"/>
      <c r="N1274" s="86"/>
    </row>
    <row r="1275" spans="7:14" x14ac:dyDescent="0.2">
      <c r="G1275" s="149"/>
      <c r="H1275" s="149"/>
      <c r="I1275" s="149"/>
      <c r="J1275" s="86"/>
      <c r="K1275" s="86"/>
      <c r="L1275" s="86"/>
      <c r="M1275" s="86"/>
      <c r="N1275" s="86"/>
    </row>
    <row r="1276" spans="7:14" x14ac:dyDescent="0.2">
      <c r="G1276" s="149"/>
      <c r="H1276" s="149"/>
      <c r="I1276" s="149"/>
      <c r="J1276" s="86"/>
      <c r="K1276" s="86"/>
      <c r="L1276" s="86"/>
      <c r="M1276" s="86"/>
      <c r="N1276" s="86"/>
    </row>
    <row r="1277" spans="7:14" x14ac:dyDescent="0.2">
      <c r="G1277" s="149"/>
      <c r="H1277" s="149"/>
      <c r="I1277" s="149"/>
      <c r="J1277" s="86"/>
      <c r="K1277" s="86"/>
      <c r="L1277" s="86"/>
      <c r="M1277" s="86"/>
      <c r="N1277" s="86"/>
    </row>
    <row r="1278" spans="7:14" x14ac:dyDescent="0.2">
      <c r="G1278" s="149"/>
      <c r="H1278" s="149"/>
      <c r="I1278" s="149"/>
      <c r="J1278" s="86"/>
      <c r="K1278" s="86"/>
      <c r="L1278" s="86"/>
      <c r="M1278" s="86"/>
      <c r="N1278" s="86"/>
    </row>
    <row r="1279" spans="7:14" x14ac:dyDescent="0.2">
      <c r="G1279" s="149"/>
      <c r="H1279" s="149"/>
      <c r="I1279" s="149"/>
      <c r="J1279" s="86"/>
      <c r="K1279" s="86"/>
      <c r="L1279" s="86"/>
      <c r="M1279" s="86"/>
      <c r="N1279" s="86"/>
    </row>
    <row r="1280" spans="7:14" x14ac:dyDescent="0.2">
      <c r="G1280" s="149"/>
      <c r="H1280" s="149"/>
      <c r="I1280" s="149"/>
      <c r="J1280" s="86"/>
      <c r="K1280" s="86"/>
      <c r="L1280" s="86"/>
      <c r="M1280" s="86"/>
      <c r="N1280" s="86"/>
    </row>
    <row r="1281" spans="7:14" x14ac:dyDescent="0.2">
      <c r="G1281" s="149"/>
      <c r="H1281" s="149"/>
      <c r="I1281" s="149"/>
      <c r="J1281" s="86"/>
      <c r="K1281" s="86"/>
      <c r="L1281" s="86"/>
      <c r="M1281" s="86"/>
      <c r="N1281" s="86"/>
    </row>
    <row r="1282" spans="7:14" x14ac:dyDescent="0.2">
      <c r="G1282" s="149"/>
      <c r="H1282" s="149"/>
      <c r="I1282" s="149"/>
      <c r="J1282" s="86"/>
      <c r="K1282" s="86"/>
      <c r="L1282" s="86"/>
      <c r="M1282" s="86"/>
      <c r="N1282" s="86"/>
    </row>
    <row r="1283" spans="7:14" x14ac:dyDescent="0.2">
      <c r="G1283" s="149"/>
      <c r="H1283" s="149"/>
      <c r="I1283" s="149"/>
      <c r="J1283" s="86"/>
      <c r="K1283" s="86"/>
      <c r="L1283" s="86"/>
      <c r="M1283" s="86"/>
      <c r="N1283" s="86"/>
    </row>
    <row r="1284" spans="7:14" x14ac:dyDescent="0.2">
      <c r="G1284" s="149"/>
      <c r="H1284" s="149"/>
      <c r="I1284" s="149"/>
      <c r="J1284" s="86"/>
      <c r="K1284" s="86"/>
      <c r="L1284" s="86"/>
      <c r="M1284" s="86"/>
      <c r="N1284" s="86"/>
    </row>
    <row r="1285" spans="7:14" x14ac:dyDescent="0.2">
      <c r="G1285" s="149"/>
      <c r="H1285" s="149"/>
      <c r="I1285" s="149"/>
      <c r="J1285" s="86"/>
      <c r="K1285" s="86"/>
      <c r="L1285" s="86"/>
      <c r="M1285" s="86"/>
      <c r="N1285" s="86"/>
    </row>
    <row r="1286" spans="7:14" x14ac:dyDescent="0.2">
      <c r="G1286" s="149"/>
      <c r="H1286" s="149"/>
      <c r="I1286" s="149"/>
      <c r="J1286" s="86"/>
      <c r="K1286" s="86"/>
      <c r="L1286" s="86"/>
      <c r="M1286" s="86"/>
      <c r="N1286" s="86"/>
    </row>
    <row r="1287" spans="7:14" x14ac:dyDescent="0.2">
      <c r="G1287" s="149"/>
      <c r="H1287" s="149"/>
      <c r="I1287" s="149"/>
      <c r="J1287" s="86"/>
      <c r="K1287" s="86"/>
      <c r="L1287" s="86"/>
      <c r="M1287" s="86"/>
      <c r="N1287" s="86"/>
    </row>
    <row r="1288" spans="7:14" x14ac:dyDescent="0.2">
      <c r="G1288" s="149"/>
      <c r="H1288" s="149"/>
      <c r="I1288" s="149"/>
      <c r="J1288" s="86"/>
      <c r="K1288" s="86"/>
      <c r="L1288" s="86"/>
      <c r="M1288" s="86"/>
      <c r="N1288" s="86"/>
    </row>
    <row r="1289" spans="7:14" x14ac:dyDescent="0.2">
      <c r="G1289" s="149"/>
      <c r="H1289" s="149"/>
      <c r="I1289" s="149"/>
      <c r="J1289" s="86"/>
      <c r="K1289" s="86"/>
      <c r="L1289" s="86"/>
      <c r="M1289" s="86"/>
      <c r="N1289" s="86"/>
    </row>
    <row r="1290" spans="7:14" x14ac:dyDescent="0.2">
      <c r="G1290" s="149"/>
      <c r="H1290" s="149"/>
      <c r="I1290" s="149"/>
      <c r="J1290" s="86"/>
      <c r="K1290" s="86"/>
      <c r="L1290" s="86"/>
      <c r="M1290" s="86"/>
      <c r="N1290" s="86"/>
    </row>
    <row r="1291" spans="7:14" x14ac:dyDescent="0.2">
      <c r="G1291" s="149"/>
      <c r="H1291" s="149"/>
      <c r="I1291" s="149"/>
      <c r="J1291" s="86"/>
      <c r="K1291" s="86"/>
      <c r="L1291" s="86"/>
      <c r="M1291" s="86"/>
      <c r="N1291" s="86"/>
    </row>
    <row r="1292" spans="7:14" x14ac:dyDescent="0.2">
      <c r="G1292" s="149"/>
      <c r="H1292" s="149"/>
      <c r="I1292" s="149"/>
      <c r="J1292" s="86"/>
      <c r="K1292" s="86"/>
      <c r="L1292" s="86"/>
      <c r="M1292" s="86"/>
      <c r="N1292" s="86"/>
    </row>
    <row r="1293" spans="7:14" x14ac:dyDescent="0.2">
      <c r="G1293" s="149"/>
      <c r="H1293" s="149"/>
      <c r="I1293" s="149"/>
      <c r="J1293" s="86"/>
      <c r="K1293" s="86"/>
      <c r="L1293" s="86"/>
      <c r="M1293" s="86"/>
      <c r="N1293" s="86"/>
    </row>
    <row r="1294" spans="7:14" x14ac:dyDescent="0.2">
      <c r="G1294" s="149"/>
      <c r="H1294" s="149"/>
      <c r="I1294" s="149"/>
      <c r="J1294" s="86"/>
      <c r="K1294" s="86"/>
      <c r="L1294" s="86"/>
      <c r="M1294" s="86"/>
      <c r="N1294" s="86"/>
    </row>
    <row r="1295" spans="7:14" x14ac:dyDescent="0.2">
      <c r="G1295" s="149"/>
      <c r="H1295" s="149"/>
      <c r="I1295" s="149"/>
      <c r="J1295" s="86"/>
      <c r="K1295" s="86"/>
      <c r="L1295" s="86"/>
      <c r="M1295" s="86"/>
      <c r="N1295" s="86"/>
    </row>
    <row r="1296" spans="7:14" x14ac:dyDescent="0.2">
      <c r="G1296" s="149"/>
      <c r="H1296" s="149"/>
      <c r="I1296" s="149"/>
      <c r="J1296" s="86"/>
      <c r="K1296" s="86"/>
      <c r="L1296" s="86"/>
      <c r="M1296" s="86"/>
      <c r="N1296" s="86"/>
    </row>
    <row r="1297" spans="7:14" x14ac:dyDescent="0.2">
      <c r="G1297" s="149"/>
      <c r="H1297" s="149"/>
      <c r="I1297" s="149"/>
      <c r="J1297" s="86"/>
      <c r="K1297" s="86"/>
      <c r="L1297" s="86"/>
      <c r="M1297" s="86"/>
      <c r="N1297" s="86"/>
    </row>
    <row r="1298" spans="7:14" x14ac:dyDescent="0.2">
      <c r="G1298" s="149"/>
      <c r="H1298" s="149"/>
      <c r="I1298" s="149"/>
      <c r="J1298" s="86"/>
      <c r="K1298" s="86"/>
      <c r="L1298" s="86"/>
      <c r="M1298" s="86"/>
      <c r="N1298" s="86"/>
    </row>
    <row r="1299" spans="7:14" x14ac:dyDescent="0.2">
      <c r="G1299" s="149"/>
      <c r="H1299" s="149"/>
      <c r="I1299" s="149"/>
      <c r="J1299" s="86"/>
      <c r="K1299" s="86"/>
      <c r="L1299" s="86"/>
      <c r="M1299" s="86"/>
      <c r="N1299" s="86"/>
    </row>
    <row r="1300" spans="7:14" x14ac:dyDescent="0.2">
      <c r="G1300" s="149"/>
      <c r="H1300" s="149"/>
      <c r="I1300" s="149"/>
      <c r="J1300" s="86"/>
      <c r="K1300" s="86"/>
      <c r="L1300" s="86"/>
      <c r="M1300" s="86"/>
      <c r="N1300" s="86"/>
    </row>
    <row r="1301" spans="7:14" x14ac:dyDescent="0.2">
      <c r="G1301" s="149"/>
      <c r="H1301" s="149"/>
      <c r="I1301" s="149"/>
      <c r="J1301" s="86"/>
      <c r="K1301" s="86"/>
      <c r="L1301" s="86"/>
      <c r="M1301" s="86"/>
      <c r="N1301" s="86"/>
    </row>
    <row r="1302" spans="7:14" x14ac:dyDescent="0.2">
      <c r="G1302" s="149"/>
      <c r="H1302" s="149"/>
      <c r="I1302" s="149"/>
      <c r="J1302" s="86"/>
      <c r="K1302" s="86"/>
      <c r="L1302" s="86"/>
      <c r="M1302" s="86"/>
      <c r="N1302" s="86"/>
    </row>
    <row r="1303" spans="7:14" x14ac:dyDescent="0.2">
      <c r="G1303" s="149"/>
      <c r="H1303" s="149"/>
      <c r="I1303" s="149"/>
      <c r="J1303" s="86"/>
      <c r="K1303" s="86"/>
      <c r="L1303" s="86"/>
      <c r="M1303" s="86"/>
      <c r="N1303" s="86"/>
    </row>
    <row r="1304" spans="7:14" x14ac:dyDescent="0.2">
      <c r="G1304" s="149"/>
      <c r="H1304" s="149"/>
      <c r="I1304" s="149"/>
      <c r="J1304" s="86"/>
      <c r="K1304" s="86"/>
      <c r="L1304" s="86"/>
      <c r="M1304" s="86"/>
      <c r="N1304" s="86"/>
    </row>
    <row r="1305" spans="7:14" x14ac:dyDescent="0.2">
      <c r="G1305" s="149"/>
      <c r="H1305" s="149"/>
      <c r="I1305" s="149"/>
      <c r="J1305" s="86"/>
      <c r="K1305" s="86"/>
      <c r="L1305" s="86"/>
      <c r="M1305" s="86"/>
      <c r="N1305" s="86"/>
    </row>
    <row r="1306" spans="7:14" x14ac:dyDescent="0.2">
      <c r="G1306" s="149"/>
      <c r="H1306" s="149"/>
      <c r="I1306" s="149"/>
      <c r="J1306" s="86"/>
      <c r="K1306" s="86"/>
      <c r="L1306" s="86"/>
      <c r="M1306" s="86"/>
      <c r="N1306" s="86"/>
    </row>
    <row r="1307" spans="7:14" x14ac:dyDescent="0.2">
      <c r="G1307" s="149"/>
      <c r="H1307" s="149"/>
      <c r="I1307" s="149"/>
      <c r="J1307" s="86"/>
      <c r="K1307" s="86"/>
      <c r="L1307" s="86"/>
      <c r="M1307" s="86"/>
      <c r="N1307" s="86"/>
    </row>
    <row r="1308" spans="7:14" x14ac:dyDescent="0.2">
      <c r="G1308" s="149"/>
      <c r="H1308" s="149"/>
      <c r="I1308" s="149"/>
      <c r="J1308" s="86"/>
      <c r="K1308" s="86"/>
      <c r="L1308" s="86"/>
      <c r="M1308" s="86"/>
      <c r="N1308" s="86"/>
    </row>
    <row r="1309" spans="7:14" x14ac:dyDescent="0.2">
      <c r="G1309" s="149"/>
      <c r="H1309" s="149"/>
      <c r="I1309" s="149"/>
      <c r="J1309" s="86"/>
      <c r="K1309" s="86"/>
      <c r="L1309" s="86"/>
      <c r="M1309" s="86"/>
      <c r="N1309" s="86"/>
    </row>
    <row r="1310" spans="7:14" x14ac:dyDescent="0.2">
      <c r="G1310" s="149"/>
      <c r="H1310" s="149"/>
      <c r="I1310" s="149"/>
      <c r="J1310" s="86"/>
      <c r="K1310" s="86"/>
      <c r="L1310" s="86"/>
      <c r="M1310" s="86"/>
      <c r="N1310" s="86"/>
    </row>
    <row r="1311" spans="7:14" x14ac:dyDescent="0.2">
      <c r="G1311" s="149"/>
      <c r="H1311" s="149"/>
      <c r="I1311" s="149"/>
      <c r="J1311" s="86"/>
      <c r="K1311" s="86"/>
      <c r="L1311" s="86"/>
      <c r="M1311" s="86"/>
      <c r="N1311" s="86"/>
    </row>
    <row r="1312" spans="7:14" x14ac:dyDescent="0.2">
      <c r="G1312" s="149"/>
      <c r="H1312" s="149"/>
      <c r="I1312" s="149"/>
      <c r="J1312" s="86"/>
      <c r="K1312" s="86"/>
      <c r="L1312" s="86"/>
      <c r="M1312" s="86"/>
      <c r="N1312" s="86"/>
    </row>
    <row r="1313" spans="7:14" x14ac:dyDescent="0.2">
      <c r="G1313" s="149"/>
      <c r="H1313" s="149"/>
      <c r="I1313" s="149"/>
      <c r="J1313" s="86"/>
      <c r="K1313" s="86"/>
      <c r="L1313" s="86"/>
      <c r="M1313" s="86"/>
      <c r="N1313" s="86"/>
    </row>
    <row r="1314" spans="7:14" x14ac:dyDescent="0.2">
      <c r="G1314" s="149"/>
      <c r="H1314" s="149"/>
      <c r="I1314" s="149"/>
      <c r="J1314" s="86"/>
      <c r="K1314" s="86"/>
      <c r="L1314" s="86"/>
      <c r="M1314" s="86"/>
      <c r="N1314" s="86"/>
    </row>
    <row r="1315" spans="7:14" x14ac:dyDescent="0.2">
      <c r="G1315" s="149"/>
      <c r="H1315" s="149"/>
      <c r="I1315" s="149"/>
      <c r="J1315" s="86"/>
      <c r="K1315" s="86"/>
      <c r="L1315" s="86"/>
      <c r="M1315" s="86"/>
      <c r="N1315" s="86"/>
    </row>
    <row r="1316" spans="7:14" x14ac:dyDescent="0.2">
      <c r="G1316" s="149"/>
      <c r="H1316" s="149"/>
      <c r="I1316" s="149"/>
      <c r="J1316" s="86"/>
      <c r="K1316" s="86"/>
      <c r="L1316" s="86"/>
      <c r="M1316" s="86"/>
      <c r="N1316" s="86"/>
    </row>
    <row r="1317" spans="7:14" x14ac:dyDescent="0.2">
      <c r="G1317" s="149"/>
      <c r="H1317" s="149"/>
      <c r="I1317" s="149"/>
      <c r="J1317" s="86"/>
      <c r="K1317" s="86"/>
      <c r="L1317" s="86"/>
      <c r="M1317" s="86"/>
      <c r="N1317" s="86"/>
    </row>
    <row r="1318" spans="7:14" x14ac:dyDescent="0.2">
      <c r="G1318" s="149"/>
      <c r="H1318" s="149"/>
      <c r="I1318" s="149"/>
      <c r="J1318" s="86"/>
      <c r="K1318" s="86"/>
      <c r="L1318" s="86"/>
      <c r="M1318" s="86"/>
      <c r="N1318" s="86"/>
    </row>
    <row r="1319" spans="7:14" x14ac:dyDescent="0.2">
      <c r="G1319" s="149"/>
      <c r="H1319" s="149"/>
      <c r="I1319" s="149"/>
      <c r="J1319" s="86"/>
      <c r="K1319" s="86"/>
      <c r="L1319" s="86"/>
      <c r="M1319" s="86"/>
      <c r="N1319" s="86"/>
    </row>
    <row r="1320" spans="7:14" x14ac:dyDescent="0.2">
      <c r="G1320" s="149"/>
      <c r="H1320" s="149"/>
      <c r="I1320" s="149"/>
      <c r="J1320" s="86"/>
      <c r="K1320" s="86"/>
      <c r="L1320" s="86"/>
      <c r="M1320" s="86"/>
      <c r="N1320" s="86"/>
    </row>
    <row r="1321" spans="7:14" x14ac:dyDescent="0.2">
      <c r="G1321" s="149"/>
      <c r="H1321" s="149"/>
      <c r="I1321" s="149"/>
      <c r="J1321" s="86"/>
      <c r="K1321" s="86"/>
      <c r="L1321" s="86"/>
      <c r="M1321" s="86"/>
      <c r="N1321" s="86"/>
    </row>
    <row r="1322" spans="7:14" x14ac:dyDescent="0.2">
      <c r="G1322" s="149"/>
      <c r="H1322" s="149"/>
      <c r="I1322" s="149"/>
      <c r="J1322" s="86"/>
      <c r="K1322" s="86"/>
      <c r="L1322" s="86"/>
      <c r="M1322" s="86"/>
      <c r="N1322" s="86"/>
    </row>
    <row r="1323" spans="7:14" x14ac:dyDescent="0.2">
      <c r="G1323" s="149"/>
      <c r="H1323" s="149"/>
      <c r="I1323" s="149"/>
      <c r="J1323" s="86"/>
      <c r="K1323" s="86"/>
      <c r="L1323" s="86"/>
      <c r="M1323" s="86"/>
      <c r="N1323" s="86"/>
    </row>
    <row r="1324" spans="7:14" x14ac:dyDescent="0.2">
      <c r="G1324" s="149"/>
      <c r="H1324" s="149"/>
      <c r="I1324" s="149"/>
      <c r="J1324" s="86"/>
      <c r="K1324" s="86"/>
      <c r="L1324" s="86"/>
      <c r="M1324" s="86"/>
      <c r="N1324" s="86"/>
    </row>
    <row r="1325" spans="7:14" x14ac:dyDescent="0.2">
      <c r="G1325" s="149"/>
      <c r="H1325" s="149"/>
      <c r="I1325" s="149"/>
      <c r="J1325" s="86"/>
      <c r="K1325" s="86"/>
      <c r="L1325" s="86"/>
      <c r="M1325" s="86"/>
      <c r="N1325" s="86"/>
    </row>
    <row r="1326" spans="7:14" x14ac:dyDescent="0.2">
      <c r="G1326" s="149"/>
      <c r="H1326" s="149"/>
      <c r="I1326" s="149"/>
      <c r="J1326" s="86"/>
      <c r="K1326" s="86"/>
      <c r="L1326" s="86"/>
      <c r="M1326" s="86"/>
      <c r="N1326" s="86"/>
    </row>
    <row r="1327" spans="7:14" x14ac:dyDescent="0.2">
      <c r="G1327" s="149"/>
      <c r="H1327" s="149"/>
      <c r="I1327" s="149"/>
      <c r="J1327" s="86"/>
      <c r="K1327" s="86"/>
      <c r="L1327" s="86"/>
      <c r="M1327" s="86"/>
      <c r="N1327" s="86"/>
    </row>
    <row r="1328" spans="7:14" x14ac:dyDescent="0.2">
      <c r="G1328" s="149"/>
      <c r="H1328" s="149"/>
      <c r="I1328" s="149"/>
      <c r="J1328" s="86"/>
      <c r="K1328" s="86"/>
      <c r="L1328" s="86"/>
      <c r="M1328" s="86"/>
      <c r="N1328" s="86"/>
    </row>
    <row r="1329" spans="7:14" x14ac:dyDescent="0.2">
      <c r="G1329" s="149"/>
      <c r="H1329" s="149"/>
      <c r="I1329" s="149"/>
      <c r="J1329" s="86"/>
      <c r="K1329" s="86"/>
      <c r="L1329" s="86"/>
      <c r="M1329" s="86"/>
      <c r="N1329" s="86"/>
    </row>
    <row r="1330" spans="7:14" x14ac:dyDescent="0.2">
      <c r="G1330" s="149"/>
      <c r="H1330" s="149"/>
      <c r="I1330" s="149"/>
      <c r="J1330" s="86"/>
      <c r="K1330" s="86"/>
      <c r="L1330" s="86"/>
      <c r="M1330" s="86"/>
      <c r="N1330" s="86"/>
    </row>
    <row r="1331" spans="7:14" x14ac:dyDescent="0.2">
      <c r="G1331" s="149"/>
      <c r="H1331" s="149"/>
      <c r="I1331" s="149"/>
      <c r="J1331" s="86"/>
      <c r="K1331" s="86"/>
      <c r="L1331" s="86"/>
      <c r="M1331" s="86"/>
      <c r="N1331" s="86"/>
    </row>
    <row r="1332" spans="7:14" x14ac:dyDescent="0.2">
      <c r="G1332" s="149"/>
      <c r="H1332" s="149"/>
      <c r="I1332" s="149"/>
      <c r="J1332" s="86"/>
      <c r="K1332" s="86"/>
      <c r="L1332" s="86"/>
      <c r="M1332" s="86"/>
      <c r="N1332" s="86"/>
    </row>
    <row r="1333" spans="7:14" x14ac:dyDescent="0.2">
      <c r="G1333" s="149"/>
      <c r="H1333" s="149"/>
      <c r="I1333" s="149"/>
      <c r="J1333" s="86"/>
      <c r="K1333" s="86"/>
      <c r="L1333" s="86"/>
      <c r="M1333" s="86"/>
      <c r="N1333" s="86"/>
    </row>
    <row r="1334" spans="7:14" x14ac:dyDescent="0.2">
      <c r="G1334" s="149"/>
      <c r="H1334" s="149"/>
      <c r="I1334" s="149"/>
      <c r="J1334" s="86"/>
      <c r="K1334" s="86"/>
      <c r="L1334" s="86"/>
      <c r="M1334" s="86"/>
      <c r="N1334" s="86"/>
    </row>
    <row r="1335" spans="7:14" x14ac:dyDescent="0.2">
      <c r="G1335" s="149"/>
      <c r="H1335" s="149"/>
      <c r="I1335" s="149"/>
      <c r="J1335" s="86"/>
      <c r="K1335" s="86"/>
      <c r="L1335" s="86"/>
      <c r="M1335" s="86"/>
      <c r="N1335" s="86"/>
    </row>
    <row r="1336" spans="7:14" x14ac:dyDescent="0.2">
      <c r="G1336" s="149"/>
      <c r="H1336" s="149"/>
      <c r="I1336" s="149"/>
      <c r="J1336" s="86"/>
      <c r="K1336" s="86"/>
      <c r="L1336" s="86"/>
      <c r="M1336" s="86"/>
      <c r="N1336" s="86"/>
    </row>
    <row r="1337" spans="7:14" x14ac:dyDescent="0.2">
      <c r="G1337" s="149"/>
      <c r="H1337" s="149"/>
      <c r="I1337" s="149"/>
      <c r="J1337" s="86"/>
      <c r="K1337" s="86"/>
      <c r="L1337" s="86"/>
      <c r="M1337" s="86"/>
      <c r="N1337" s="86"/>
    </row>
    <row r="1338" spans="7:14" x14ac:dyDescent="0.2">
      <c r="G1338" s="149"/>
      <c r="H1338" s="149"/>
      <c r="I1338" s="149"/>
      <c r="J1338" s="86"/>
      <c r="K1338" s="86"/>
      <c r="L1338" s="86"/>
      <c r="M1338" s="86"/>
      <c r="N1338" s="86"/>
    </row>
    <row r="1339" spans="7:14" x14ac:dyDescent="0.2">
      <c r="G1339" s="149"/>
      <c r="H1339" s="149"/>
      <c r="I1339" s="149"/>
      <c r="J1339" s="86"/>
      <c r="K1339" s="86"/>
      <c r="L1339" s="86"/>
      <c r="M1339" s="86"/>
      <c r="N1339" s="86"/>
    </row>
    <row r="1340" spans="7:14" x14ac:dyDescent="0.2">
      <c r="G1340" s="149"/>
      <c r="H1340" s="149"/>
      <c r="I1340" s="149"/>
      <c r="J1340" s="86"/>
      <c r="K1340" s="86"/>
      <c r="L1340" s="86"/>
      <c r="M1340" s="86"/>
      <c r="N1340" s="86"/>
    </row>
    <row r="1341" spans="7:14" x14ac:dyDescent="0.2">
      <c r="G1341" s="149"/>
      <c r="H1341" s="149"/>
      <c r="I1341" s="149"/>
      <c r="J1341" s="86"/>
      <c r="K1341" s="86"/>
      <c r="L1341" s="86"/>
      <c r="M1341" s="86"/>
      <c r="N1341" s="86"/>
    </row>
    <row r="1342" spans="7:14" x14ac:dyDescent="0.2">
      <c r="G1342" s="149"/>
      <c r="H1342" s="149"/>
      <c r="I1342" s="149"/>
      <c r="J1342" s="86"/>
      <c r="K1342" s="86"/>
      <c r="L1342" s="86"/>
      <c r="M1342" s="86"/>
      <c r="N1342" s="86"/>
    </row>
    <row r="1343" spans="7:14" x14ac:dyDescent="0.2">
      <c r="G1343" s="149"/>
      <c r="H1343" s="149"/>
      <c r="I1343" s="149"/>
      <c r="J1343" s="86"/>
      <c r="K1343" s="86"/>
      <c r="L1343" s="86"/>
      <c r="M1343" s="86"/>
      <c r="N1343" s="86"/>
    </row>
    <row r="1344" spans="7:14" x14ac:dyDescent="0.2">
      <c r="G1344" s="149"/>
      <c r="H1344" s="149"/>
      <c r="I1344" s="149"/>
      <c r="J1344" s="86"/>
      <c r="K1344" s="86"/>
      <c r="L1344" s="86"/>
      <c r="M1344" s="86"/>
      <c r="N1344" s="86"/>
    </row>
    <row r="1345" spans="7:14" x14ac:dyDescent="0.2">
      <c r="G1345" s="149"/>
      <c r="H1345" s="149"/>
      <c r="I1345" s="149"/>
      <c r="J1345" s="86"/>
      <c r="K1345" s="86"/>
      <c r="L1345" s="86"/>
      <c r="M1345" s="86"/>
      <c r="N1345" s="86"/>
    </row>
    <row r="1346" spans="7:14" x14ac:dyDescent="0.2">
      <c r="G1346" s="149"/>
      <c r="H1346" s="149"/>
      <c r="I1346" s="149"/>
      <c r="J1346" s="86"/>
      <c r="K1346" s="86"/>
      <c r="L1346" s="86"/>
      <c r="M1346" s="86"/>
      <c r="N1346" s="86"/>
    </row>
    <row r="1347" spans="7:14" x14ac:dyDescent="0.2">
      <c r="G1347" s="149"/>
      <c r="H1347" s="149"/>
      <c r="I1347" s="149"/>
      <c r="J1347" s="86"/>
      <c r="K1347" s="86"/>
      <c r="L1347" s="86"/>
      <c r="M1347" s="86"/>
      <c r="N1347" s="86"/>
    </row>
    <row r="1348" spans="7:14" x14ac:dyDescent="0.2">
      <c r="G1348" s="149"/>
      <c r="H1348" s="149"/>
      <c r="I1348" s="149"/>
      <c r="J1348" s="86"/>
      <c r="K1348" s="86"/>
      <c r="L1348" s="86"/>
      <c r="M1348" s="86"/>
      <c r="N1348" s="86"/>
    </row>
    <row r="1349" spans="7:14" x14ac:dyDescent="0.2">
      <c r="G1349" s="149"/>
      <c r="H1349" s="149"/>
      <c r="I1349" s="149"/>
      <c r="J1349" s="86"/>
      <c r="K1349" s="86"/>
      <c r="L1349" s="86"/>
      <c r="M1349" s="86"/>
      <c r="N1349" s="86"/>
    </row>
    <row r="1350" spans="7:14" x14ac:dyDescent="0.2">
      <c r="G1350" s="149"/>
      <c r="H1350" s="149"/>
      <c r="I1350" s="149"/>
      <c r="J1350" s="86"/>
      <c r="K1350" s="86"/>
      <c r="L1350" s="86"/>
      <c r="M1350" s="86"/>
      <c r="N1350" s="86"/>
    </row>
    <row r="1351" spans="7:14" x14ac:dyDescent="0.2">
      <c r="G1351" s="149"/>
      <c r="H1351" s="149"/>
      <c r="I1351" s="149"/>
      <c r="J1351" s="86"/>
      <c r="K1351" s="86"/>
      <c r="L1351" s="86"/>
      <c r="M1351" s="86"/>
      <c r="N1351" s="86"/>
    </row>
    <row r="1352" spans="7:14" x14ac:dyDescent="0.2">
      <c r="G1352" s="149"/>
      <c r="H1352" s="149"/>
      <c r="I1352" s="149"/>
      <c r="J1352" s="86"/>
      <c r="K1352" s="86"/>
      <c r="L1352" s="86"/>
      <c r="M1352" s="86"/>
      <c r="N1352" s="86"/>
    </row>
    <row r="1353" spans="7:14" x14ac:dyDescent="0.2">
      <c r="G1353" s="149"/>
      <c r="H1353" s="149"/>
      <c r="I1353" s="149"/>
      <c r="J1353" s="86"/>
      <c r="K1353" s="86"/>
      <c r="L1353" s="86"/>
      <c r="M1353" s="86"/>
      <c r="N1353" s="86"/>
    </row>
    <row r="1354" spans="7:14" x14ac:dyDescent="0.2">
      <c r="G1354" s="149"/>
      <c r="H1354" s="149"/>
      <c r="I1354" s="149"/>
      <c r="J1354" s="86"/>
      <c r="K1354" s="86"/>
      <c r="L1354" s="86"/>
      <c r="M1354" s="86"/>
      <c r="N1354" s="86"/>
    </row>
    <row r="1355" spans="7:14" x14ac:dyDescent="0.2">
      <c r="G1355" s="149"/>
      <c r="H1355" s="149"/>
      <c r="I1355" s="149"/>
      <c r="J1355" s="86"/>
      <c r="K1355" s="86"/>
      <c r="L1355" s="86"/>
      <c r="M1355" s="86"/>
      <c r="N1355" s="86"/>
    </row>
    <row r="1356" spans="7:14" x14ac:dyDescent="0.2">
      <c r="G1356" s="149"/>
      <c r="H1356" s="149"/>
      <c r="I1356" s="149"/>
      <c r="J1356" s="86"/>
      <c r="K1356" s="86"/>
      <c r="L1356" s="86"/>
      <c r="M1356" s="86"/>
      <c r="N1356" s="86"/>
    </row>
    <row r="1357" spans="7:14" x14ac:dyDescent="0.2">
      <c r="G1357" s="149"/>
      <c r="H1357" s="149"/>
      <c r="I1357" s="149"/>
      <c r="J1357" s="86"/>
      <c r="K1357" s="86"/>
      <c r="L1357" s="86"/>
      <c r="M1357" s="86"/>
      <c r="N1357" s="86"/>
    </row>
    <row r="1358" spans="7:14" x14ac:dyDescent="0.2">
      <c r="G1358" s="149"/>
      <c r="H1358" s="149"/>
      <c r="I1358" s="149"/>
      <c r="J1358" s="86"/>
      <c r="K1358" s="86"/>
      <c r="L1358" s="86"/>
      <c r="M1358" s="86"/>
      <c r="N1358" s="86"/>
    </row>
    <row r="1359" spans="7:14" x14ac:dyDescent="0.2">
      <c r="G1359" s="149"/>
      <c r="H1359" s="149"/>
      <c r="I1359" s="149"/>
      <c r="J1359" s="86"/>
      <c r="K1359" s="86"/>
      <c r="L1359" s="86"/>
      <c r="M1359" s="86"/>
      <c r="N1359" s="86"/>
    </row>
    <row r="1360" spans="7:14" x14ac:dyDescent="0.2">
      <c r="G1360" s="149"/>
      <c r="H1360" s="149"/>
      <c r="I1360" s="149"/>
      <c r="J1360" s="86"/>
      <c r="K1360" s="86"/>
      <c r="L1360" s="86"/>
      <c r="M1360" s="86"/>
      <c r="N1360" s="86"/>
    </row>
    <row r="1361" spans="7:14" x14ac:dyDescent="0.2">
      <c r="G1361" s="149"/>
      <c r="H1361" s="149"/>
      <c r="I1361" s="149"/>
      <c r="J1361" s="86"/>
      <c r="K1361" s="86"/>
      <c r="L1361" s="86"/>
      <c r="M1361" s="86"/>
      <c r="N1361" s="86"/>
    </row>
    <row r="1362" spans="7:14" x14ac:dyDescent="0.2">
      <c r="G1362" s="149"/>
      <c r="H1362" s="149"/>
      <c r="I1362" s="149"/>
      <c r="J1362" s="86"/>
      <c r="K1362" s="86"/>
      <c r="L1362" s="86"/>
      <c r="M1362" s="86"/>
      <c r="N1362" s="86"/>
    </row>
    <row r="1363" spans="7:14" x14ac:dyDescent="0.2">
      <c r="G1363" s="149"/>
      <c r="H1363" s="149"/>
      <c r="I1363" s="149"/>
      <c r="J1363" s="86"/>
      <c r="K1363" s="86"/>
      <c r="L1363" s="86"/>
      <c r="M1363" s="86"/>
      <c r="N1363" s="86"/>
    </row>
    <row r="1364" spans="7:14" x14ac:dyDescent="0.2">
      <c r="G1364" s="149"/>
      <c r="H1364" s="149"/>
      <c r="I1364" s="149"/>
      <c r="J1364" s="86"/>
      <c r="K1364" s="86"/>
      <c r="L1364" s="86"/>
      <c r="M1364" s="86"/>
      <c r="N1364" s="86"/>
    </row>
    <row r="1365" spans="7:14" x14ac:dyDescent="0.2">
      <c r="G1365" s="149"/>
      <c r="H1365" s="149"/>
      <c r="I1365" s="149"/>
      <c r="J1365" s="86"/>
      <c r="K1365" s="86"/>
      <c r="L1365" s="86"/>
      <c r="M1365" s="86"/>
      <c r="N1365" s="86"/>
    </row>
    <row r="1366" spans="7:14" x14ac:dyDescent="0.2">
      <c r="G1366" s="149"/>
      <c r="H1366" s="149"/>
      <c r="I1366" s="149"/>
      <c r="J1366" s="86"/>
      <c r="K1366" s="86"/>
      <c r="L1366" s="86"/>
      <c r="M1366" s="86"/>
      <c r="N1366" s="86"/>
    </row>
    <row r="1367" spans="7:14" x14ac:dyDescent="0.2">
      <c r="G1367" s="149"/>
      <c r="H1367" s="149"/>
      <c r="I1367" s="149"/>
      <c r="J1367" s="86"/>
      <c r="K1367" s="86"/>
      <c r="L1367" s="86"/>
      <c r="M1367" s="86"/>
      <c r="N1367" s="86"/>
    </row>
    <row r="1368" spans="7:14" x14ac:dyDescent="0.2">
      <c r="G1368" s="149"/>
      <c r="H1368" s="149"/>
      <c r="I1368" s="149"/>
      <c r="J1368" s="86"/>
      <c r="K1368" s="86"/>
      <c r="L1368" s="86"/>
      <c r="M1368" s="86"/>
      <c r="N1368" s="86"/>
    </row>
    <row r="1369" spans="7:14" x14ac:dyDescent="0.2">
      <c r="G1369" s="149"/>
      <c r="H1369" s="149"/>
      <c r="I1369" s="149"/>
      <c r="J1369" s="86"/>
      <c r="K1369" s="86"/>
      <c r="L1369" s="86"/>
      <c r="M1369" s="86"/>
      <c r="N1369" s="86"/>
    </row>
    <row r="1370" spans="7:14" x14ac:dyDescent="0.2">
      <c r="G1370" s="149"/>
      <c r="H1370" s="149"/>
      <c r="I1370" s="149"/>
      <c r="J1370" s="86"/>
      <c r="K1370" s="86"/>
      <c r="L1370" s="86"/>
      <c r="M1370" s="86"/>
      <c r="N1370" s="86"/>
    </row>
    <row r="1371" spans="7:14" x14ac:dyDescent="0.2">
      <c r="G1371" s="149"/>
      <c r="H1371" s="149"/>
      <c r="I1371" s="149"/>
      <c r="J1371" s="86"/>
      <c r="K1371" s="86"/>
      <c r="L1371" s="86"/>
      <c r="M1371" s="86"/>
      <c r="N1371" s="86"/>
    </row>
    <row r="1372" spans="7:14" x14ac:dyDescent="0.2">
      <c r="G1372" s="149"/>
      <c r="H1372" s="149"/>
      <c r="I1372" s="149"/>
      <c r="J1372" s="86"/>
      <c r="K1372" s="86"/>
      <c r="L1372" s="86"/>
      <c r="M1372" s="86"/>
      <c r="N1372" s="86"/>
    </row>
    <row r="1373" spans="7:14" x14ac:dyDescent="0.2">
      <c r="G1373" s="149"/>
      <c r="H1373" s="149"/>
      <c r="I1373" s="149"/>
      <c r="J1373" s="86"/>
      <c r="K1373" s="86"/>
      <c r="L1373" s="86"/>
      <c r="M1373" s="86"/>
      <c r="N1373" s="86"/>
    </row>
    <row r="1374" spans="7:14" x14ac:dyDescent="0.2">
      <c r="G1374" s="149"/>
      <c r="H1374" s="149"/>
      <c r="I1374" s="149"/>
      <c r="J1374" s="86"/>
      <c r="K1374" s="86"/>
      <c r="L1374" s="86"/>
      <c r="M1374" s="86"/>
      <c r="N1374" s="86"/>
    </row>
    <row r="1375" spans="7:14" x14ac:dyDescent="0.2">
      <c r="G1375" s="149"/>
      <c r="H1375" s="149"/>
      <c r="I1375" s="149"/>
      <c r="J1375" s="86"/>
      <c r="K1375" s="86"/>
      <c r="L1375" s="86"/>
      <c r="M1375" s="86"/>
      <c r="N1375" s="86"/>
    </row>
    <row r="1376" spans="7:14" x14ac:dyDescent="0.2">
      <c r="G1376" s="149"/>
      <c r="H1376" s="149"/>
      <c r="I1376" s="149"/>
      <c r="J1376" s="86"/>
      <c r="K1376" s="86"/>
      <c r="L1376" s="86"/>
      <c r="M1376" s="86"/>
      <c r="N1376" s="86"/>
    </row>
    <row r="1377" spans="7:14" x14ac:dyDescent="0.2">
      <c r="G1377" s="149"/>
      <c r="H1377" s="149"/>
      <c r="I1377" s="149"/>
      <c r="J1377" s="86"/>
      <c r="K1377" s="86"/>
      <c r="L1377" s="86"/>
      <c r="M1377" s="86"/>
      <c r="N1377" s="86"/>
    </row>
    <row r="1378" spans="7:14" x14ac:dyDescent="0.2">
      <c r="G1378" s="149"/>
      <c r="H1378" s="149"/>
      <c r="I1378" s="149"/>
      <c r="J1378" s="86"/>
      <c r="K1378" s="86"/>
      <c r="L1378" s="86"/>
      <c r="M1378" s="86"/>
      <c r="N1378" s="86"/>
    </row>
    <row r="1379" spans="7:14" x14ac:dyDescent="0.2">
      <c r="G1379" s="149"/>
      <c r="H1379" s="149"/>
      <c r="I1379" s="149"/>
      <c r="J1379" s="86"/>
      <c r="K1379" s="86"/>
      <c r="L1379" s="86"/>
      <c r="M1379" s="86"/>
      <c r="N1379" s="86"/>
    </row>
    <row r="1380" spans="7:14" x14ac:dyDescent="0.2">
      <c r="G1380" s="149"/>
      <c r="H1380" s="149"/>
      <c r="I1380" s="149"/>
      <c r="J1380" s="86"/>
      <c r="K1380" s="86"/>
      <c r="L1380" s="86"/>
      <c r="M1380" s="86"/>
      <c r="N1380" s="86"/>
    </row>
    <row r="1381" spans="7:14" x14ac:dyDescent="0.2">
      <c r="G1381" s="149"/>
      <c r="H1381" s="149"/>
      <c r="I1381" s="149"/>
      <c r="J1381" s="86"/>
      <c r="K1381" s="86"/>
      <c r="L1381" s="86"/>
      <c r="M1381" s="86"/>
      <c r="N1381" s="86"/>
    </row>
    <row r="1382" spans="7:14" x14ac:dyDescent="0.2">
      <c r="G1382" s="149"/>
      <c r="H1382" s="149"/>
      <c r="I1382" s="149"/>
      <c r="J1382" s="86"/>
      <c r="K1382" s="86"/>
      <c r="L1382" s="86"/>
      <c r="M1382" s="86"/>
      <c r="N1382" s="86"/>
    </row>
    <row r="1383" spans="7:14" x14ac:dyDescent="0.2">
      <c r="G1383" s="149"/>
      <c r="H1383" s="149"/>
      <c r="I1383" s="149"/>
      <c r="J1383" s="86"/>
      <c r="K1383" s="86"/>
      <c r="L1383" s="86"/>
      <c r="M1383" s="86"/>
      <c r="N1383" s="86"/>
    </row>
    <row r="1384" spans="7:14" x14ac:dyDescent="0.2">
      <c r="G1384" s="149"/>
      <c r="H1384" s="149"/>
      <c r="I1384" s="149"/>
      <c r="J1384" s="86"/>
      <c r="K1384" s="86"/>
      <c r="L1384" s="86"/>
      <c r="M1384" s="86"/>
      <c r="N1384" s="86"/>
    </row>
    <row r="1385" spans="7:14" x14ac:dyDescent="0.2">
      <c r="G1385" s="149"/>
      <c r="H1385" s="149"/>
      <c r="I1385" s="149"/>
      <c r="J1385" s="86"/>
      <c r="K1385" s="86"/>
      <c r="L1385" s="86"/>
      <c r="M1385" s="86"/>
      <c r="N1385" s="86"/>
    </row>
    <row r="1386" spans="7:14" x14ac:dyDescent="0.2">
      <c r="G1386" s="149"/>
      <c r="H1386" s="149"/>
      <c r="I1386" s="149"/>
      <c r="J1386" s="86"/>
      <c r="K1386" s="86"/>
      <c r="L1386" s="86"/>
      <c r="M1386" s="86"/>
      <c r="N1386" s="86"/>
    </row>
    <row r="1387" spans="7:14" x14ac:dyDescent="0.2">
      <c r="G1387" s="149"/>
      <c r="H1387" s="149"/>
      <c r="I1387" s="149"/>
      <c r="J1387" s="86"/>
      <c r="K1387" s="86"/>
      <c r="L1387" s="86"/>
      <c r="M1387" s="86"/>
      <c r="N1387" s="86"/>
    </row>
    <row r="1388" spans="7:14" x14ac:dyDescent="0.2">
      <c r="G1388" s="149"/>
      <c r="H1388" s="149"/>
      <c r="I1388" s="149"/>
      <c r="J1388" s="86"/>
      <c r="K1388" s="86"/>
      <c r="L1388" s="86"/>
      <c r="M1388" s="86"/>
      <c r="N1388" s="86"/>
    </row>
    <row r="1389" spans="7:14" x14ac:dyDescent="0.2">
      <c r="G1389" s="149"/>
      <c r="H1389" s="149"/>
      <c r="I1389" s="149"/>
      <c r="J1389" s="86"/>
      <c r="K1389" s="86"/>
      <c r="L1389" s="86"/>
      <c r="M1389" s="86"/>
      <c r="N1389" s="86"/>
    </row>
    <row r="1390" spans="7:14" x14ac:dyDescent="0.2">
      <c r="G1390" s="149"/>
      <c r="H1390" s="149"/>
      <c r="I1390" s="149"/>
      <c r="J1390" s="86"/>
      <c r="K1390" s="86"/>
      <c r="L1390" s="86"/>
      <c r="M1390" s="86"/>
      <c r="N1390" s="86"/>
    </row>
    <row r="1391" spans="7:14" x14ac:dyDescent="0.2">
      <c r="G1391" s="149"/>
      <c r="H1391" s="149"/>
      <c r="I1391" s="149"/>
      <c r="J1391" s="86"/>
      <c r="K1391" s="86"/>
      <c r="L1391" s="86"/>
      <c r="M1391" s="86"/>
      <c r="N1391" s="86"/>
    </row>
    <row r="1392" spans="7:14" x14ac:dyDescent="0.2">
      <c r="G1392" s="149"/>
      <c r="H1392" s="149"/>
      <c r="I1392" s="149"/>
      <c r="J1392" s="86"/>
      <c r="K1392" s="86"/>
      <c r="L1392" s="86"/>
      <c r="M1392" s="86"/>
      <c r="N1392" s="86"/>
    </row>
    <row r="1393" spans="7:14" x14ac:dyDescent="0.2">
      <c r="G1393" s="149"/>
      <c r="H1393" s="149"/>
      <c r="I1393" s="149"/>
      <c r="J1393" s="86"/>
      <c r="K1393" s="86"/>
      <c r="L1393" s="86"/>
      <c r="M1393" s="86"/>
      <c r="N1393" s="86"/>
    </row>
    <row r="1394" spans="7:14" x14ac:dyDescent="0.2">
      <c r="G1394" s="149"/>
      <c r="H1394" s="149"/>
      <c r="I1394" s="149"/>
      <c r="J1394" s="86"/>
      <c r="K1394" s="86"/>
      <c r="L1394" s="86"/>
      <c r="M1394" s="86"/>
      <c r="N1394" s="86"/>
    </row>
    <row r="1395" spans="7:14" x14ac:dyDescent="0.2">
      <c r="G1395" s="149"/>
      <c r="H1395" s="149"/>
      <c r="I1395" s="149"/>
      <c r="J1395" s="86"/>
      <c r="K1395" s="86"/>
      <c r="L1395" s="86"/>
      <c r="M1395" s="86"/>
      <c r="N1395" s="86"/>
    </row>
    <row r="1396" spans="7:14" x14ac:dyDescent="0.2">
      <c r="G1396" s="149"/>
      <c r="H1396" s="149"/>
      <c r="I1396" s="149"/>
      <c r="J1396" s="86"/>
      <c r="K1396" s="86"/>
      <c r="L1396" s="86"/>
      <c r="M1396" s="86"/>
      <c r="N1396" s="86"/>
    </row>
    <row r="1397" spans="7:14" x14ac:dyDescent="0.2">
      <c r="G1397" s="149"/>
      <c r="H1397" s="149"/>
      <c r="I1397" s="149"/>
      <c r="J1397" s="86"/>
      <c r="K1397" s="86"/>
      <c r="L1397" s="86"/>
      <c r="M1397" s="86"/>
      <c r="N1397" s="86"/>
    </row>
    <row r="1398" spans="7:14" x14ac:dyDescent="0.2">
      <c r="G1398" s="149"/>
      <c r="H1398" s="149"/>
      <c r="I1398" s="149"/>
      <c r="J1398" s="86"/>
      <c r="K1398" s="86"/>
      <c r="L1398" s="86"/>
      <c r="M1398" s="86"/>
      <c r="N1398" s="86"/>
    </row>
    <row r="1399" spans="7:14" x14ac:dyDescent="0.2">
      <c r="G1399" s="149"/>
      <c r="H1399" s="149"/>
      <c r="I1399" s="149"/>
      <c r="J1399" s="86"/>
      <c r="K1399" s="86"/>
      <c r="L1399" s="86"/>
      <c r="M1399" s="86"/>
      <c r="N1399" s="86"/>
    </row>
    <row r="1400" spans="7:14" x14ac:dyDescent="0.2">
      <c r="G1400" s="149"/>
      <c r="H1400" s="149"/>
      <c r="I1400" s="149"/>
      <c r="J1400" s="86"/>
      <c r="K1400" s="86"/>
      <c r="L1400" s="86"/>
      <c r="M1400" s="86"/>
      <c r="N1400" s="86"/>
    </row>
    <row r="1401" spans="7:14" x14ac:dyDescent="0.2">
      <c r="G1401" s="149"/>
      <c r="H1401" s="149"/>
      <c r="I1401" s="149"/>
      <c r="J1401" s="86"/>
      <c r="K1401" s="86"/>
      <c r="L1401" s="86"/>
      <c r="M1401" s="86"/>
      <c r="N1401" s="86"/>
    </row>
    <row r="1402" spans="7:14" x14ac:dyDescent="0.2">
      <c r="G1402" s="149"/>
      <c r="H1402" s="149"/>
      <c r="I1402" s="149"/>
      <c r="J1402" s="86"/>
      <c r="K1402" s="86"/>
      <c r="L1402" s="86"/>
      <c r="M1402" s="86"/>
      <c r="N1402" s="86"/>
    </row>
    <row r="1403" spans="7:14" x14ac:dyDescent="0.2">
      <c r="G1403" s="149"/>
      <c r="H1403" s="149"/>
      <c r="I1403" s="149"/>
      <c r="J1403" s="86"/>
      <c r="K1403" s="86"/>
      <c r="L1403" s="86"/>
      <c r="M1403" s="86"/>
      <c r="N1403" s="86"/>
    </row>
    <row r="1404" spans="7:14" x14ac:dyDescent="0.2">
      <c r="G1404" s="149"/>
      <c r="H1404" s="149"/>
      <c r="I1404" s="149"/>
      <c r="J1404" s="86"/>
      <c r="K1404" s="86"/>
      <c r="L1404" s="86"/>
      <c r="M1404" s="86"/>
      <c r="N1404" s="86"/>
    </row>
    <row r="1405" spans="7:14" x14ac:dyDescent="0.2">
      <c r="G1405" s="149"/>
      <c r="H1405" s="149"/>
      <c r="I1405" s="149"/>
      <c r="J1405" s="86"/>
      <c r="K1405" s="86"/>
      <c r="L1405" s="86"/>
      <c r="M1405" s="86"/>
      <c r="N1405" s="86"/>
    </row>
    <row r="1406" spans="7:14" x14ac:dyDescent="0.2">
      <c r="G1406" s="149"/>
      <c r="H1406" s="149"/>
      <c r="I1406" s="149"/>
      <c r="J1406" s="86"/>
      <c r="K1406" s="86"/>
      <c r="L1406" s="86"/>
      <c r="M1406" s="86"/>
      <c r="N1406" s="86"/>
    </row>
    <row r="1407" spans="7:14" x14ac:dyDescent="0.2">
      <c r="G1407" s="149"/>
      <c r="H1407" s="149"/>
      <c r="I1407" s="149"/>
      <c r="J1407" s="86"/>
      <c r="K1407" s="86"/>
      <c r="L1407" s="86"/>
      <c r="M1407" s="86"/>
      <c r="N1407" s="86"/>
    </row>
    <row r="1408" spans="7:14" x14ac:dyDescent="0.2">
      <c r="G1408" s="149"/>
      <c r="H1408" s="149"/>
      <c r="I1408" s="149"/>
      <c r="J1408" s="86"/>
      <c r="K1408" s="86"/>
      <c r="L1408" s="86"/>
      <c r="M1408" s="86"/>
      <c r="N1408" s="86"/>
    </row>
    <row r="1409" spans="7:14" x14ac:dyDescent="0.2">
      <c r="G1409" s="149"/>
      <c r="H1409" s="149"/>
      <c r="I1409" s="149"/>
      <c r="J1409" s="86"/>
      <c r="K1409" s="86"/>
      <c r="L1409" s="86"/>
      <c r="M1409" s="86"/>
      <c r="N1409" s="86"/>
    </row>
    <row r="1410" spans="7:14" x14ac:dyDescent="0.2">
      <c r="G1410" s="149"/>
      <c r="H1410" s="149"/>
      <c r="I1410" s="149"/>
      <c r="J1410" s="86"/>
      <c r="K1410" s="86"/>
      <c r="L1410" s="86"/>
      <c r="M1410" s="86"/>
      <c r="N1410" s="86"/>
    </row>
    <row r="1411" spans="7:14" x14ac:dyDescent="0.2">
      <c r="G1411" s="149"/>
      <c r="H1411" s="149"/>
      <c r="I1411" s="149"/>
      <c r="J1411" s="86"/>
      <c r="K1411" s="86"/>
      <c r="L1411" s="86"/>
      <c r="M1411" s="86"/>
      <c r="N1411" s="86"/>
    </row>
    <row r="1412" spans="7:14" x14ac:dyDescent="0.2">
      <c r="G1412" s="149"/>
      <c r="H1412" s="149"/>
      <c r="I1412" s="149"/>
      <c r="J1412" s="86"/>
      <c r="K1412" s="86"/>
      <c r="L1412" s="86"/>
      <c r="M1412" s="86"/>
      <c r="N1412" s="86"/>
    </row>
    <row r="1413" spans="7:14" x14ac:dyDescent="0.2">
      <c r="G1413" s="149"/>
      <c r="H1413" s="149"/>
      <c r="I1413" s="149"/>
      <c r="J1413" s="86"/>
      <c r="K1413" s="86"/>
      <c r="L1413" s="86"/>
      <c r="M1413" s="86"/>
      <c r="N1413" s="86"/>
    </row>
    <row r="1414" spans="7:14" x14ac:dyDescent="0.2">
      <c r="G1414" s="149"/>
      <c r="H1414" s="149"/>
      <c r="I1414" s="149"/>
      <c r="J1414" s="86"/>
      <c r="K1414" s="86"/>
      <c r="L1414" s="86"/>
      <c r="M1414" s="86"/>
      <c r="N1414" s="86"/>
    </row>
    <row r="1415" spans="7:14" x14ac:dyDescent="0.2">
      <c r="G1415" s="149"/>
      <c r="H1415" s="149"/>
      <c r="I1415" s="149"/>
      <c r="J1415" s="86"/>
      <c r="K1415" s="86"/>
      <c r="L1415" s="86"/>
      <c r="M1415" s="86"/>
      <c r="N1415" s="86"/>
    </row>
    <row r="1416" spans="7:14" x14ac:dyDescent="0.2">
      <c r="G1416" s="149"/>
      <c r="H1416" s="149"/>
      <c r="I1416" s="149"/>
      <c r="J1416" s="86"/>
      <c r="K1416" s="86"/>
      <c r="L1416" s="86"/>
      <c r="M1416" s="86"/>
      <c r="N1416" s="86"/>
    </row>
    <row r="1417" spans="7:14" x14ac:dyDescent="0.2">
      <c r="G1417" s="149"/>
      <c r="H1417" s="149"/>
      <c r="I1417" s="149"/>
      <c r="J1417" s="86"/>
      <c r="K1417" s="86"/>
      <c r="L1417" s="86"/>
      <c r="M1417" s="86"/>
      <c r="N1417" s="86"/>
    </row>
    <row r="1418" spans="7:14" x14ac:dyDescent="0.2">
      <c r="G1418" s="149"/>
      <c r="H1418" s="149"/>
      <c r="I1418" s="149"/>
      <c r="J1418" s="86"/>
      <c r="K1418" s="86"/>
      <c r="L1418" s="86"/>
      <c r="M1418" s="86"/>
      <c r="N1418" s="86"/>
    </row>
    <row r="1419" spans="7:14" x14ac:dyDescent="0.2">
      <c r="G1419" s="149"/>
      <c r="H1419" s="149"/>
      <c r="I1419" s="149"/>
      <c r="J1419" s="86"/>
      <c r="K1419" s="86"/>
      <c r="L1419" s="86"/>
      <c r="M1419" s="86"/>
      <c r="N1419" s="86"/>
    </row>
    <row r="1420" spans="7:14" x14ac:dyDescent="0.2">
      <c r="G1420" s="149"/>
      <c r="H1420" s="149"/>
      <c r="I1420" s="149"/>
      <c r="J1420" s="86"/>
      <c r="K1420" s="86"/>
      <c r="L1420" s="86"/>
      <c r="M1420" s="86"/>
      <c r="N1420" s="86"/>
    </row>
    <row r="1421" spans="7:14" x14ac:dyDescent="0.2">
      <c r="G1421" s="149"/>
      <c r="H1421" s="149"/>
      <c r="I1421" s="149"/>
      <c r="J1421" s="86"/>
      <c r="K1421" s="86"/>
      <c r="L1421" s="86"/>
      <c r="M1421" s="86"/>
      <c r="N1421" s="86"/>
    </row>
    <row r="1422" spans="7:14" x14ac:dyDescent="0.2">
      <c r="G1422" s="149"/>
      <c r="H1422" s="149"/>
      <c r="I1422" s="149"/>
      <c r="J1422" s="86"/>
      <c r="K1422" s="86"/>
      <c r="L1422" s="86"/>
      <c r="M1422" s="86"/>
      <c r="N1422" s="86"/>
    </row>
    <row r="1423" spans="7:14" x14ac:dyDescent="0.2">
      <c r="G1423" s="149"/>
      <c r="H1423" s="149"/>
      <c r="I1423" s="149"/>
      <c r="J1423" s="86"/>
      <c r="K1423" s="86"/>
      <c r="L1423" s="86"/>
      <c r="M1423" s="86"/>
      <c r="N1423" s="86"/>
    </row>
    <row r="1424" spans="7:14" x14ac:dyDescent="0.2">
      <c r="G1424" s="149"/>
      <c r="H1424" s="149"/>
      <c r="I1424" s="149"/>
      <c r="J1424" s="86"/>
      <c r="K1424" s="86"/>
      <c r="L1424" s="86"/>
      <c r="M1424" s="86"/>
      <c r="N1424" s="86"/>
    </row>
    <row r="1425" spans="7:14" x14ac:dyDescent="0.2">
      <c r="G1425" s="149"/>
      <c r="H1425" s="149"/>
      <c r="I1425" s="149"/>
      <c r="J1425" s="86"/>
      <c r="K1425" s="86"/>
      <c r="L1425" s="86"/>
      <c r="M1425" s="86"/>
      <c r="N1425" s="86"/>
    </row>
    <row r="1426" spans="7:14" x14ac:dyDescent="0.2">
      <c r="G1426" s="149"/>
      <c r="H1426" s="149"/>
      <c r="I1426" s="149"/>
      <c r="J1426" s="86"/>
      <c r="K1426" s="86"/>
      <c r="L1426" s="86"/>
      <c r="M1426" s="86"/>
      <c r="N1426" s="86"/>
    </row>
    <row r="1427" spans="7:14" x14ac:dyDescent="0.2">
      <c r="G1427" s="149"/>
      <c r="H1427" s="149"/>
      <c r="I1427" s="149"/>
      <c r="J1427" s="86"/>
      <c r="K1427" s="86"/>
      <c r="L1427" s="86"/>
      <c r="M1427" s="86"/>
      <c r="N1427" s="86"/>
    </row>
    <row r="1428" spans="7:14" x14ac:dyDescent="0.2">
      <c r="G1428" s="149"/>
      <c r="H1428" s="149"/>
      <c r="I1428" s="149"/>
      <c r="J1428" s="86"/>
      <c r="K1428" s="86"/>
      <c r="L1428" s="86"/>
      <c r="M1428" s="86"/>
      <c r="N1428" s="86"/>
    </row>
    <row r="1429" spans="7:14" x14ac:dyDescent="0.2">
      <c r="G1429" s="149"/>
      <c r="H1429" s="149"/>
      <c r="I1429" s="149"/>
      <c r="J1429" s="86"/>
      <c r="K1429" s="86"/>
      <c r="L1429" s="86"/>
      <c r="M1429" s="86"/>
      <c r="N1429" s="86"/>
    </row>
    <row r="1430" spans="7:14" x14ac:dyDescent="0.2">
      <c r="G1430" s="149"/>
      <c r="H1430" s="149"/>
      <c r="I1430" s="149"/>
      <c r="J1430" s="86"/>
      <c r="K1430" s="86"/>
      <c r="L1430" s="86"/>
      <c r="M1430" s="86"/>
      <c r="N1430" s="86"/>
    </row>
    <row r="1431" spans="7:14" x14ac:dyDescent="0.2">
      <c r="G1431" s="149"/>
      <c r="H1431" s="149"/>
      <c r="I1431" s="149"/>
      <c r="J1431" s="86"/>
      <c r="K1431" s="86"/>
      <c r="L1431" s="86"/>
      <c r="M1431" s="86"/>
      <c r="N1431" s="86"/>
    </row>
    <row r="1432" spans="7:14" x14ac:dyDescent="0.2">
      <c r="G1432" s="149"/>
      <c r="H1432" s="149"/>
      <c r="I1432" s="149"/>
      <c r="J1432" s="86"/>
      <c r="K1432" s="86"/>
      <c r="L1432" s="86"/>
      <c r="M1432" s="86"/>
      <c r="N1432" s="86"/>
    </row>
    <row r="1433" spans="7:14" x14ac:dyDescent="0.2">
      <c r="G1433" s="149"/>
      <c r="H1433" s="149"/>
      <c r="I1433" s="149"/>
      <c r="J1433" s="86"/>
      <c r="K1433" s="86"/>
      <c r="L1433" s="86"/>
      <c r="M1433" s="86"/>
      <c r="N1433" s="86"/>
    </row>
    <row r="1434" spans="7:14" x14ac:dyDescent="0.2">
      <c r="G1434" s="149"/>
      <c r="H1434" s="149"/>
      <c r="I1434" s="149"/>
      <c r="J1434" s="86"/>
      <c r="K1434" s="86"/>
      <c r="L1434" s="86"/>
      <c r="M1434" s="86"/>
      <c r="N1434" s="86"/>
    </row>
    <row r="1435" spans="7:14" x14ac:dyDescent="0.2">
      <c r="G1435" s="149"/>
      <c r="H1435" s="149"/>
      <c r="I1435" s="149"/>
      <c r="J1435" s="86"/>
      <c r="K1435" s="86"/>
      <c r="L1435" s="86"/>
      <c r="M1435" s="86"/>
      <c r="N1435" s="86"/>
    </row>
    <row r="1436" spans="7:14" x14ac:dyDescent="0.2">
      <c r="G1436" s="149"/>
      <c r="H1436" s="149"/>
      <c r="I1436" s="149"/>
      <c r="J1436" s="86"/>
      <c r="K1436" s="86"/>
      <c r="L1436" s="86"/>
      <c r="M1436" s="86"/>
      <c r="N1436" s="86"/>
    </row>
    <row r="1437" spans="7:14" x14ac:dyDescent="0.2">
      <c r="G1437" s="149"/>
      <c r="H1437" s="149"/>
      <c r="I1437" s="149"/>
      <c r="J1437" s="86"/>
      <c r="K1437" s="86"/>
      <c r="L1437" s="86"/>
      <c r="M1437" s="86"/>
      <c r="N1437" s="86"/>
    </row>
    <row r="1438" spans="7:14" x14ac:dyDescent="0.2">
      <c r="G1438" s="149"/>
      <c r="H1438" s="149"/>
      <c r="I1438" s="149"/>
      <c r="J1438" s="86"/>
      <c r="K1438" s="86"/>
      <c r="L1438" s="86"/>
      <c r="M1438" s="86"/>
      <c r="N1438" s="86"/>
    </row>
    <row r="1439" spans="7:14" x14ac:dyDescent="0.2">
      <c r="G1439" s="149"/>
      <c r="H1439" s="149"/>
      <c r="I1439" s="149"/>
      <c r="J1439" s="86"/>
      <c r="K1439" s="86"/>
      <c r="L1439" s="86"/>
      <c r="M1439" s="86"/>
      <c r="N1439" s="86"/>
    </row>
    <row r="1440" spans="7:14" x14ac:dyDescent="0.2">
      <c r="G1440" s="149"/>
      <c r="H1440" s="149"/>
      <c r="I1440" s="149"/>
      <c r="J1440" s="86"/>
      <c r="K1440" s="86"/>
      <c r="L1440" s="86"/>
      <c r="M1440" s="86"/>
      <c r="N1440" s="86"/>
    </row>
    <row r="1441" spans="7:14" x14ac:dyDescent="0.2">
      <c r="G1441" s="149"/>
      <c r="H1441" s="149"/>
      <c r="I1441" s="149"/>
      <c r="J1441" s="86"/>
      <c r="K1441" s="86"/>
      <c r="L1441" s="86"/>
      <c r="M1441" s="86"/>
      <c r="N1441" s="86"/>
    </row>
    <row r="1442" spans="7:14" x14ac:dyDescent="0.2">
      <c r="G1442" s="149"/>
      <c r="H1442" s="149"/>
      <c r="I1442" s="149"/>
      <c r="J1442" s="86"/>
      <c r="K1442" s="86"/>
      <c r="L1442" s="86"/>
      <c r="M1442" s="86"/>
      <c r="N1442" s="86"/>
    </row>
    <row r="1443" spans="7:14" x14ac:dyDescent="0.2">
      <c r="G1443" s="149"/>
      <c r="H1443" s="149"/>
      <c r="I1443" s="149"/>
      <c r="J1443" s="86"/>
      <c r="K1443" s="86"/>
      <c r="L1443" s="86"/>
      <c r="M1443" s="86"/>
      <c r="N1443" s="86"/>
    </row>
    <row r="1444" spans="7:14" x14ac:dyDescent="0.2">
      <c r="G1444" s="149"/>
      <c r="H1444" s="149"/>
      <c r="I1444" s="149"/>
      <c r="J1444" s="86"/>
      <c r="K1444" s="86"/>
      <c r="L1444" s="86"/>
      <c r="M1444" s="86"/>
      <c r="N1444" s="86"/>
    </row>
    <row r="1445" spans="7:14" x14ac:dyDescent="0.2">
      <c r="G1445" s="149"/>
      <c r="H1445" s="149"/>
      <c r="I1445" s="149"/>
      <c r="J1445" s="86"/>
      <c r="K1445" s="86"/>
      <c r="L1445" s="86"/>
      <c r="M1445" s="86"/>
      <c r="N1445" s="86"/>
    </row>
    <row r="1446" spans="7:14" x14ac:dyDescent="0.2">
      <c r="G1446" s="149"/>
      <c r="H1446" s="149"/>
      <c r="I1446" s="149"/>
      <c r="J1446" s="86"/>
      <c r="K1446" s="86"/>
      <c r="L1446" s="86"/>
      <c r="M1446" s="86"/>
      <c r="N1446" s="86"/>
    </row>
    <row r="1447" spans="7:14" x14ac:dyDescent="0.2">
      <c r="G1447" s="149"/>
      <c r="H1447" s="149"/>
      <c r="I1447" s="149"/>
      <c r="J1447" s="86"/>
      <c r="K1447" s="86"/>
      <c r="L1447" s="86"/>
      <c r="M1447" s="86"/>
      <c r="N1447" s="86"/>
    </row>
    <row r="1448" spans="7:14" x14ac:dyDescent="0.2">
      <c r="G1448" s="149"/>
      <c r="H1448" s="149"/>
      <c r="I1448" s="149"/>
      <c r="J1448" s="86"/>
      <c r="K1448" s="86"/>
      <c r="L1448" s="86"/>
      <c r="M1448" s="86"/>
      <c r="N1448" s="86"/>
    </row>
    <row r="1449" spans="7:14" x14ac:dyDescent="0.2">
      <c r="G1449" s="149"/>
      <c r="H1449" s="149"/>
      <c r="I1449" s="149"/>
      <c r="J1449" s="86"/>
      <c r="K1449" s="86"/>
      <c r="L1449" s="86"/>
      <c r="M1449" s="86"/>
      <c r="N1449" s="86"/>
    </row>
    <row r="1450" spans="7:14" x14ac:dyDescent="0.2">
      <c r="G1450" s="149"/>
      <c r="H1450" s="149"/>
      <c r="I1450" s="149"/>
      <c r="J1450" s="86"/>
      <c r="K1450" s="86"/>
      <c r="L1450" s="86"/>
      <c r="M1450" s="86"/>
      <c r="N1450" s="86"/>
    </row>
    <row r="1451" spans="7:14" x14ac:dyDescent="0.2">
      <c r="G1451" s="149"/>
      <c r="H1451" s="149"/>
      <c r="I1451" s="149"/>
      <c r="J1451" s="86"/>
      <c r="K1451" s="86"/>
      <c r="L1451" s="86"/>
      <c r="M1451" s="86"/>
      <c r="N1451" s="86"/>
    </row>
    <row r="1452" spans="7:14" x14ac:dyDescent="0.2">
      <c r="G1452" s="149"/>
      <c r="H1452" s="149"/>
      <c r="I1452" s="149"/>
      <c r="J1452" s="86"/>
      <c r="K1452" s="86"/>
      <c r="L1452" s="86"/>
      <c r="M1452" s="86"/>
      <c r="N1452" s="86"/>
    </row>
    <row r="1453" spans="7:14" x14ac:dyDescent="0.2">
      <c r="G1453" s="149"/>
      <c r="H1453" s="149"/>
      <c r="I1453" s="149"/>
      <c r="J1453" s="86"/>
      <c r="K1453" s="86"/>
      <c r="L1453" s="86"/>
      <c r="M1453" s="86"/>
      <c r="N1453" s="86"/>
    </row>
    <row r="1454" spans="7:14" x14ac:dyDescent="0.2">
      <c r="G1454" s="149"/>
      <c r="H1454" s="149"/>
      <c r="I1454" s="149"/>
      <c r="J1454" s="86"/>
      <c r="K1454" s="86"/>
      <c r="L1454" s="86"/>
      <c r="M1454" s="86"/>
      <c r="N1454" s="86"/>
    </row>
    <row r="1455" spans="7:14" x14ac:dyDescent="0.2">
      <c r="G1455" s="149"/>
      <c r="H1455" s="149"/>
      <c r="I1455" s="149"/>
      <c r="J1455" s="86"/>
      <c r="K1455" s="86"/>
      <c r="L1455" s="86"/>
      <c r="M1455" s="86"/>
      <c r="N1455" s="86"/>
    </row>
    <row r="1456" spans="7:14" x14ac:dyDescent="0.2">
      <c r="G1456" s="149"/>
      <c r="H1456" s="149"/>
      <c r="I1456" s="149"/>
      <c r="J1456" s="86"/>
      <c r="K1456" s="86"/>
      <c r="L1456" s="86"/>
      <c r="M1456" s="86"/>
      <c r="N1456" s="86"/>
    </row>
    <row r="1457" spans="7:14" x14ac:dyDescent="0.2">
      <c r="G1457" s="149"/>
      <c r="H1457" s="149"/>
      <c r="I1457" s="149"/>
      <c r="J1457" s="86"/>
      <c r="K1457" s="86"/>
      <c r="L1457" s="86"/>
      <c r="M1457" s="86"/>
      <c r="N1457" s="86"/>
    </row>
    <row r="1458" spans="7:14" x14ac:dyDescent="0.2">
      <c r="G1458" s="149"/>
      <c r="H1458" s="149"/>
      <c r="I1458" s="149"/>
      <c r="J1458" s="86"/>
      <c r="K1458" s="86"/>
      <c r="L1458" s="86"/>
      <c r="M1458" s="86"/>
      <c r="N1458" s="86"/>
    </row>
    <row r="1459" spans="7:14" x14ac:dyDescent="0.2">
      <c r="G1459" s="149"/>
      <c r="H1459" s="149"/>
      <c r="I1459" s="149"/>
      <c r="J1459" s="86"/>
      <c r="K1459" s="86"/>
      <c r="L1459" s="86"/>
      <c r="M1459" s="86"/>
      <c r="N1459" s="86"/>
    </row>
    <row r="1460" spans="7:14" x14ac:dyDescent="0.2">
      <c r="G1460" s="149"/>
      <c r="H1460" s="149"/>
      <c r="I1460" s="149"/>
      <c r="J1460" s="86"/>
      <c r="K1460" s="86"/>
      <c r="L1460" s="86"/>
      <c r="M1460" s="86"/>
      <c r="N1460" s="86"/>
    </row>
    <row r="1461" spans="7:14" x14ac:dyDescent="0.2">
      <c r="G1461" s="149"/>
      <c r="H1461" s="149"/>
      <c r="I1461" s="149"/>
      <c r="J1461" s="86"/>
      <c r="K1461" s="86"/>
      <c r="L1461" s="86"/>
      <c r="M1461" s="86"/>
      <c r="N1461" s="86"/>
    </row>
    <row r="1462" spans="7:14" x14ac:dyDescent="0.2">
      <c r="G1462" s="149"/>
      <c r="H1462" s="149"/>
      <c r="I1462" s="149"/>
      <c r="J1462" s="86"/>
      <c r="K1462" s="86"/>
      <c r="L1462" s="86"/>
      <c r="M1462" s="86"/>
      <c r="N1462" s="86"/>
    </row>
    <row r="1463" spans="7:14" x14ac:dyDescent="0.2">
      <c r="G1463" s="149"/>
      <c r="H1463" s="149"/>
      <c r="I1463" s="149"/>
      <c r="J1463" s="86"/>
      <c r="K1463" s="86"/>
      <c r="L1463" s="86"/>
      <c r="M1463" s="86"/>
      <c r="N1463" s="86"/>
    </row>
    <row r="1464" spans="7:14" x14ac:dyDescent="0.2">
      <c r="G1464" s="149"/>
      <c r="H1464" s="149"/>
      <c r="I1464" s="149"/>
      <c r="J1464" s="86"/>
      <c r="K1464" s="86"/>
      <c r="L1464" s="86"/>
      <c r="M1464" s="86"/>
      <c r="N1464" s="86"/>
    </row>
    <row r="1465" spans="7:14" x14ac:dyDescent="0.2">
      <c r="G1465" s="149"/>
      <c r="H1465" s="149"/>
      <c r="I1465" s="149"/>
      <c r="J1465" s="86"/>
      <c r="K1465" s="86"/>
      <c r="L1465" s="86"/>
      <c r="M1465" s="86"/>
      <c r="N1465" s="86"/>
    </row>
    <row r="1466" spans="7:14" x14ac:dyDescent="0.2">
      <c r="G1466" s="149"/>
      <c r="H1466" s="149"/>
      <c r="I1466" s="149"/>
      <c r="J1466" s="86"/>
      <c r="K1466" s="86"/>
      <c r="L1466" s="86"/>
      <c r="M1466" s="86"/>
      <c r="N1466" s="86"/>
    </row>
    <row r="1467" spans="7:14" x14ac:dyDescent="0.2">
      <c r="G1467" s="149"/>
      <c r="H1467" s="149"/>
      <c r="I1467" s="149"/>
      <c r="J1467" s="86"/>
      <c r="K1467" s="86"/>
      <c r="L1467" s="86"/>
      <c r="M1467" s="86"/>
      <c r="N1467" s="86"/>
    </row>
    <row r="1468" spans="7:14" x14ac:dyDescent="0.2">
      <c r="G1468" s="149"/>
      <c r="H1468" s="149"/>
      <c r="I1468" s="149"/>
      <c r="J1468" s="86"/>
      <c r="K1468" s="86"/>
      <c r="L1468" s="86"/>
      <c r="M1468" s="86"/>
      <c r="N1468" s="86"/>
    </row>
    <row r="1469" spans="7:14" x14ac:dyDescent="0.2">
      <c r="G1469" s="149"/>
      <c r="H1469" s="149"/>
      <c r="I1469" s="149"/>
      <c r="J1469" s="86"/>
      <c r="K1469" s="86"/>
      <c r="L1469" s="86"/>
      <c r="M1469" s="86"/>
      <c r="N1469" s="86"/>
    </row>
    <row r="1470" spans="7:14" x14ac:dyDescent="0.2">
      <c r="G1470" s="149"/>
      <c r="H1470" s="149"/>
      <c r="I1470" s="149"/>
      <c r="J1470" s="86"/>
      <c r="K1470" s="86"/>
      <c r="L1470" s="86"/>
      <c r="M1470" s="86"/>
      <c r="N1470" s="86"/>
    </row>
    <row r="1471" spans="7:14" x14ac:dyDescent="0.2">
      <c r="G1471" s="149"/>
      <c r="H1471" s="149"/>
      <c r="I1471" s="149"/>
      <c r="J1471" s="86"/>
      <c r="K1471" s="86"/>
      <c r="L1471" s="86"/>
      <c r="M1471" s="86"/>
      <c r="N1471" s="86"/>
    </row>
    <row r="1472" spans="7:14" x14ac:dyDescent="0.2">
      <c r="G1472" s="149"/>
      <c r="H1472" s="149"/>
      <c r="I1472" s="149"/>
      <c r="J1472" s="86"/>
      <c r="K1472" s="86"/>
      <c r="L1472" s="86"/>
      <c r="M1472" s="86"/>
      <c r="N1472" s="86"/>
    </row>
    <row r="1473" spans="7:14" x14ac:dyDescent="0.2">
      <c r="G1473" s="149"/>
      <c r="H1473" s="149"/>
      <c r="I1473" s="149"/>
      <c r="J1473" s="86"/>
      <c r="K1473" s="86"/>
      <c r="L1473" s="86"/>
      <c r="M1473" s="86"/>
      <c r="N1473" s="86"/>
    </row>
    <row r="1474" spans="7:14" x14ac:dyDescent="0.2">
      <c r="G1474" s="149"/>
      <c r="H1474" s="149"/>
      <c r="I1474" s="149"/>
      <c r="J1474" s="86"/>
      <c r="K1474" s="86"/>
      <c r="L1474" s="86"/>
      <c r="M1474" s="86"/>
      <c r="N1474" s="86"/>
    </row>
    <row r="1475" spans="7:14" x14ac:dyDescent="0.2">
      <c r="G1475" s="149"/>
      <c r="H1475" s="149"/>
      <c r="I1475" s="149"/>
      <c r="J1475" s="86"/>
      <c r="K1475" s="86"/>
      <c r="L1475" s="86"/>
      <c r="M1475" s="86"/>
      <c r="N1475" s="86"/>
    </row>
    <row r="1476" spans="7:14" x14ac:dyDescent="0.2">
      <c r="G1476" s="149"/>
      <c r="H1476" s="149"/>
      <c r="I1476" s="149"/>
      <c r="J1476" s="86"/>
      <c r="K1476" s="86"/>
      <c r="L1476" s="86"/>
      <c r="M1476" s="86"/>
      <c r="N1476" s="86"/>
    </row>
    <row r="1477" spans="7:14" x14ac:dyDescent="0.2">
      <c r="G1477" s="149"/>
      <c r="H1477" s="149"/>
      <c r="I1477" s="149"/>
      <c r="J1477" s="86"/>
      <c r="K1477" s="86"/>
      <c r="L1477" s="86"/>
      <c r="M1477" s="86"/>
      <c r="N1477" s="86"/>
    </row>
    <row r="1478" spans="7:14" x14ac:dyDescent="0.2">
      <c r="G1478" s="149"/>
      <c r="H1478" s="149"/>
      <c r="I1478" s="149"/>
      <c r="J1478" s="86"/>
      <c r="K1478" s="86"/>
      <c r="L1478" s="86"/>
      <c r="M1478" s="86"/>
      <c r="N1478" s="86"/>
    </row>
    <row r="1479" spans="7:14" x14ac:dyDescent="0.2">
      <c r="G1479" s="149"/>
      <c r="H1479" s="149"/>
      <c r="I1479" s="149"/>
      <c r="J1479" s="86"/>
      <c r="K1479" s="86"/>
      <c r="L1479" s="86"/>
      <c r="M1479" s="86"/>
      <c r="N1479" s="86"/>
    </row>
    <row r="1480" spans="7:14" x14ac:dyDescent="0.2">
      <c r="G1480" s="149"/>
      <c r="H1480" s="149"/>
      <c r="I1480" s="149"/>
      <c r="J1480" s="86"/>
      <c r="K1480" s="86"/>
      <c r="L1480" s="86"/>
      <c r="M1480" s="86"/>
      <c r="N1480" s="86"/>
    </row>
    <row r="1481" spans="7:14" x14ac:dyDescent="0.2">
      <c r="G1481" s="149"/>
      <c r="H1481" s="149"/>
      <c r="I1481" s="149"/>
      <c r="J1481" s="86"/>
      <c r="K1481" s="86"/>
      <c r="L1481" s="86"/>
      <c r="M1481" s="86"/>
      <c r="N1481" s="86"/>
    </row>
    <row r="1482" spans="7:14" x14ac:dyDescent="0.2">
      <c r="G1482" s="149"/>
      <c r="H1482" s="149"/>
      <c r="I1482" s="149"/>
      <c r="J1482" s="86"/>
      <c r="K1482" s="86"/>
      <c r="L1482" s="86"/>
      <c r="M1482" s="86"/>
      <c r="N1482" s="86"/>
    </row>
    <row r="1483" spans="7:14" x14ac:dyDescent="0.2">
      <c r="G1483" s="149"/>
      <c r="H1483" s="149"/>
      <c r="I1483" s="149"/>
      <c r="J1483" s="86"/>
      <c r="K1483" s="86"/>
      <c r="L1483" s="86"/>
      <c r="M1483" s="86"/>
      <c r="N1483" s="86"/>
    </row>
    <row r="1484" spans="7:14" x14ac:dyDescent="0.2">
      <c r="G1484" s="149"/>
      <c r="H1484" s="149"/>
      <c r="I1484" s="149"/>
      <c r="J1484" s="86"/>
      <c r="K1484" s="86"/>
      <c r="L1484" s="86"/>
      <c r="M1484" s="86"/>
      <c r="N1484" s="86"/>
    </row>
    <row r="1485" spans="7:14" x14ac:dyDescent="0.2">
      <c r="G1485" s="149"/>
      <c r="H1485" s="149"/>
      <c r="I1485" s="149"/>
      <c r="J1485" s="86"/>
      <c r="K1485" s="86"/>
      <c r="L1485" s="86"/>
      <c r="M1485" s="86"/>
      <c r="N1485" s="86"/>
    </row>
    <row r="1486" spans="7:14" x14ac:dyDescent="0.2">
      <c r="G1486" s="149"/>
      <c r="H1486" s="149"/>
      <c r="I1486" s="149"/>
      <c r="J1486" s="86"/>
      <c r="K1486" s="86"/>
      <c r="L1486" s="86"/>
      <c r="M1486" s="86"/>
      <c r="N1486" s="86"/>
    </row>
    <row r="1487" spans="7:14" x14ac:dyDescent="0.2">
      <c r="G1487" s="149"/>
      <c r="H1487" s="149"/>
      <c r="I1487" s="149"/>
      <c r="J1487" s="86"/>
      <c r="K1487" s="86"/>
      <c r="L1487" s="86"/>
      <c r="M1487" s="86"/>
      <c r="N1487" s="86"/>
    </row>
    <row r="1488" spans="7:14" x14ac:dyDescent="0.2">
      <c r="G1488" s="149"/>
      <c r="H1488" s="149"/>
      <c r="I1488" s="149"/>
      <c r="J1488" s="86"/>
      <c r="K1488" s="86"/>
      <c r="L1488" s="86"/>
      <c r="M1488" s="86"/>
      <c r="N1488" s="86"/>
    </row>
    <row r="1489" spans="7:14" x14ac:dyDescent="0.2">
      <c r="G1489" s="149"/>
      <c r="H1489" s="149"/>
      <c r="I1489" s="149"/>
      <c r="J1489" s="86"/>
      <c r="K1489" s="86"/>
      <c r="L1489" s="86"/>
      <c r="M1489" s="86"/>
      <c r="N1489" s="86"/>
    </row>
    <row r="1490" spans="7:14" x14ac:dyDescent="0.2">
      <c r="G1490" s="149"/>
      <c r="H1490" s="149"/>
      <c r="I1490" s="149"/>
      <c r="J1490" s="86"/>
      <c r="K1490" s="86"/>
      <c r="L1490" s="86"/>
      <c r="M1490" s="86"/>
      <c r="N1490" s="86"/>
    </row>
    <row r="1491" spans="7:14" x14ac:dyDescent="0.2">
      <c r="G1491" s="149"/>
      <c r="H1491" s="149"/>
      <c r="I1491" s="149"/>
      <c r="J1491" s="86"/>
      <c r="K1491" s="86"/>
      <c r="L1491" s="86"/>
      <c r="M1491" s="86"/>
      <c r="N1491" s="86"/>
    </row>
    <row r="1492" spans="7:14" x14ac:dyDescent="0.2">
      <c r="G1492" s="149"/>
      <c r="H1492" s="149"/>
      <c r="I1492" s="149"/>
      <c r="J1492" s="86"/>
      <c r="K1492" s="86"/>
      <c r="L1492" s="86"/>
      <c r="M1492" s="86"/>
      <c r="N1492" s="86"/>
    </row>
    <row r="1493" spans="7:14" x14ac:dyDescent="0.2">
      <c r="G1493" s="149"/>
      <c r="H1493" s="149"/>
      <c r="I1493" s="149"/>
      <c r="J1493" s="86"/>
      <c r="K1493" s="86"/>
      <c r="L1493" s="86"/>
      <c r="M1493" s="86"/>
      <c r="N1493" s="86"/>
    </row>
    <row r="1494" spans="7:14" x14ac:dyDescent="0.2">
      <c r="G1494" s="149"/>
      <c r="H1494" s="149"/>
      <c r="I1494" s="149"/>
      <c r="J1494" s="86"/>
      <c r="K1494" s="86"/>
      <c r="L1494" s="86"/>
      <c r="M1494" s="86"/>
      <c r="N1494" s="86"/>
    </row>
    <row r="1495" spans="7:14" x14ac:dyDescent="0.2">
      <c r="G1495" s="149"/>
      <c r="H1495" s="149"/>
      <c r="I1495" s="149"/>
      <c r="J1495" s="86"/>
      <c r="K1495" s="86"/>
      <c r="L1495" s="86"/>
      <c r="M1495" s="86"/>
      <c r="N1495" s="86"/>
    </row>
    <row r="1496" spans="7:14" x14ac:dyDescent="0.2">
      <c r="G1496" s="149"/>
      <c r="H1496" s="149"/>
      <c r="I1496" s="149"/>
      <c r="J1496" s="86"/>
      <c r="K1496" s="86"/>
      <c r="L1496" s="86"/>
      <c r="M1496" s="86"/>
      <c r="N1496" s="86"/>
    </row>
    <row r="1497" spans="7:14" x14ac:dyDescent="0.2">
      <c r="G1497" s="149"/>
      <c r="H1497" s="149"/>
      <c r="I1497" s="149"/>
      <c r="J1497" s="86"/>
      <c r="K1497" s="86"/>
      <c r="L1497" s="86"/>
      <c r="M1497" s="86"/>
      <c r="N1497" s="86"/>
    </row>
    <row r="1498" spans="7:14" x14ac:dyDescent="0.2">
      <c r="G1498" s="149"/>
      <c r="H1498" s="149"/>
      <c r="I1498" s="149"/>
      <c r="J1498" s="86"/>
      <c r="K1498" s="86"/>
      <c r="L1498" s="86"/>
      <c r="M1498" s="86"/>
      <c r="N1498" s="86"/>
    </row>
    <row r="1499" spans="7:14" x14ac:dyDescent="0.2">
      <c r="G1499" s="149"/>
      <c r="H1499" s="149"/>
      <c r="I1499" s="149"/>
      <c r="J1499" s="86"/>
      <c r="K1499" s="86"/>
      <c r="L1499" s="86"/>
      <c r="M1499" s="86"/>
      <c r="N1499" s="86"/>
    </row>
    <row r="1500" spans="7:14" x14ac:dyDescent="0.2">
      <c r="G1500" s="149"/>
      <c r="H1500" s="149"/>
      <c r="I1500" s="149"/>
      <c r="J1500" s="86"/>
      <c r="K1500" s="86"/>
      <c r="L1500" s="86"/>
      <c r="M1500" s="86"/>
      <c r="N1500" s="86"/>
    </row>
    <row r="1501" spans="7:14" x14ac:dyDescent="0.2">
      <c r="G1501" s="149"/>
      <c r="H1501" s="149"/>
      <c r="I1501" s="149"/>
      <c r="J1501" s="86"/>
      <c r="K1501" s="86"/>
      <c r="L1501" s="86"/>
      <c r="M1501" s="86"/>
      <c r="N1501" s="86"/>
    </row>
    <row r="1502" spans="7:14" x14ac:dyDescent="0.2">
      <c r="G1502" s="149"/>
      <c r="H1502" s="149"/>
      <c r="I1502" s="149"/>
      <c r="J1502" s="86"/>
      <c r="K1502" s="86"/>
      <c r="L1502" s="86"/>
      <c r="M1502" s="86"/>
      <c r="N1502" s="86"/>
    </row>
    <row r="1503" spans="7:14" x14ac:dyDescent="0.2">
      <c r="G1503" s="149"/>
      <c r="H1503" s="149"/>
      <c r="I1503" s="149"/>
      <c r="J1503" s="86"/>
      <c r="K1503" s="86"/>
      <c r="L1503" s="86"/>
      <c r="M1503" s="86"/>
      <c r="N1503" s="86"/>
    </row>
    <row r="1504" spans="7:14" x14ac:dyDescent="0.2">
      <c r="G1504" s="149"/>
      <c r="H1504" s="149"/>
      <c r="I1504" s="149"/>
      <c r="J1504" s="86"/>
      <c r="K1504" s="86"/>
      <c r="L1504" s="86"/>
      <c r="M1504" s="86"/>
      <c r="N1504" s="86"/>
    </row>
    <row r="1505" spans="7:14" x14ac:dyDescent="0.2">
      <c r="G1505" s="149"/>
      <c r="H1505" s="149"/>
      <c r="I1505" s="149"/>
      <c r="J1505" s="86"/>
      <c r="K1505" s="86"/>
      <c r="L1505" s="86"/>
      <c r="M1505" s="86"/>
      <c r="N1505" s="86"/>
    </row>
    <row r="1506" spans="7:14" x14ac:dyDescent="0.2">
      <c r="G1506" s="149"/>
      <c r="H1506" s="149"/>
      <c r="I1506" s="149"/>
      <c r="J1506" s="86"/>
      <c r="K1506" s="86"/>
      <c r="L1506" s="86"/>
      <c r="M1506" s="86"/>
      <c r="N1506" s="86"/>
    </row>
    <row r="1507" spans="7:14" x14ac:dyDescent="0.2">
      <c r="G1507" s="149"/>
      <c r="H1507" s="149"/>
      <c r="I1507" s="149"/>
      <c r="J1507" s="86"/>
      <c r="K1507" s="86"/>
      <c r="L1507" s="86"/>
      <c r="M1507" s="86"/>
      <c r="N1507" s="86"/>
    </row>
    <row r="1508" spans="7:14" x14ac:dyDescent="0.2">
      <c r="G1508" s="149"/>
      <c r="H1508" s="149"/>
      <c r="I1508" s="149"/>
      <c r="J1508" s="86"/>
      <c r="K1508" s="86"/>
      <c r="L1508" s="86"/>
      <c r="M1508" s="86"/>
      <c r="N1508" s="86"/>
    </row>
    <row r="1509" spans="7:14" x14ac:dyDescent="0.2">
      <c r="G1509" s="149"/>
      <c r="H1509" s="149"/>
      <c r="I1509" s="149"/>
      <c r="J1509" s="86"/>
      <c r="K1509" s="86"/>
      <c r="L1509" s="86"/>
      <c r="M1509" s="86"/>
      <c r="N1509" s="86"/>
    </row>
    <row r="1510" spans="7:14" x14ac:dyDescent="0.2">
      <c r="G1510" s="149"/>
      <c r="H1510" s="149"/>
      <c r="I1510" s="149"/>
      <c r="J1510" s="86"/>
      <c r="K1510" s="86"/>
      <c r="L1510" s="86"/>
      <c r="M1510" s="86"/>
      <c r="N1510" s="86"/>
    </row>
    <row r="1511" spans="7:14" x14ac:dyDescent="0.2">
      <c r="G1511" s="149"/>
      <c r="H1511" s="149"/>
      <c r="I1511" s="149"/>
      <c r="J1511" s="86"/>
      <c r="K1511" s="86"/>
      <c r="L1511" s="86"/>
      <c r="M1511" s="86"/>
      <c r="N1511" s="86"/>
    </row>
    <row r="1512" spans="7:14" x14ac:dyDescent="0.2">
      <c r="G1512" s="149"/>
      <c r="H1512" s="149"/>
      <c r="I1512" s="149"/>
      <c r="J1512" s="86"/>
      <c r="K1512" s="86"/>
      <c r="L1512" s="86"/>
      <c r="M1512" s="86"/>
      <c r="N1512" s="86"/>
    </row>
    <row r="1513" spans="7:14" x14ac:dyDescent="0.2">
      <c r="G1513" s="149"/>
      <c r="H1513" s="149"/>
      <c r="I1513" s="149"/>
      <c r="J1513" s="86"/>
      <c r="K1513" s="86"/>
      <c r="L1513" s="86"/>
      <c r="M1513" s="86"/>
      <c r="N1513" s="86"/>
    </row>
    <row r="1514" spans="7:14" x14ac:dyDescent="0.2">
      <c r="G1514" s="149"/>
      <c r="H1514" s="149"/>
      <c r="I1514" s="149"/>
      <c r="J1514" s="86"/>
      <c r="K1514" s="86"/>
      <c r="L1514" s="86"/>
      <c r="M1514" s="86"/>
      <c r="N1514" s="86"/>
    </row>
    <row r="1515" spans="7:14" x14ac:dyDescent="0.2">
      <c r="G1515" s="149"/>
      <c r="H1515" s="149"/>
      <c r="I1515" s="149"/>
      <c r="J1515" s="86"/>
      <c r="K1515" s="86"/>
      <c r="L1515" s="86"/>
      <c r="M1515" s="86"/>
      <c r="N1515" s="86"/>
    </row>
    <row r="1516" spans="7:14" x14ac:dyDescent="0.2">
      <c r="G1516" s="149"/>
      <c r="H1516" s="149"/>
      <c r="I1516" s="149"/>
      <c r="J1516" s="86"/>
      <c r="K1516" s="86"/>
      <c r="L1516" s="86"/>
      <c r="M1516" s="86"/>
      <c r="N1516" s="86"/>
    </row>
    <row r="1517" spans="7:14" x14ac:dyDescent="0.2">
      <c r="G1517" s="149"/>
      <c r="H1517" s="149"/>
      <c r="I1517" s="149"/>
      <c r="J1517" s="86"/>
      <c r="K1517" s="86"/>
      <c r="L1517" s="86"/>
      <c r="M1517" s="86"/>
      <c r="N1517" s="86"/>
    </row>
    <row r="1518" spans="7:14" x14ac:dyDescent="0.2">
      <c r="G1518" s="149"/>
      <c r="H1518" s="149"/>
      <c r="I1518" s="149"/>
      <c r="J1518" s="86"/>
      <c r="K1518" s="86"/>
      <c r="L1518" s="86"/>
      <c r="M1518" s="86"/>
      <c r="N1518" s="86"/>
    </row>
    <row r="1519" spans="7:14" x14ac:dyDescent="0.2">
      <c r="G1519" s="149"/>
      <c r="H1519" s="149"/>
      <c r="I1519" s="149"/>
      <c r="J1519" s="86"/>
      <c r="K1519" s="86"/>
      <c r="L1519" s="86"/>
      <c r="M1519" s="86"/>
      <c r="N1519" s="86"/>
    </row>
    <row r="1520" spans="7:14" x14ac:dyDescent="0.2">
      <c r="G1520" s="149"/>
      <c r="H1520" s="149"/>
      <c r="I1520" s="149"/>
      <c r="J1520" s="86"/>
      <c r="K1520" s="86"/>
      <c r="L1520" s="86"/>
      <c r="M1520" s="86"/>
      <c r="N1520" s="86"/>
    </row>
    <row r="1521" spans="7:14" x14ac:dyDescent="0.2">
      <c r="G1521" s="149"/>
      <c r="H1521" s="149"/>
      <c r="I1521" s="149"/>
      <c r="J1521" s="86"/>
      <c r="K1521" s="86"/>
      <c r="L1521" s="86"/>
      <c r="M1521" s="86"/>
      <c r="N1521" s="86"/>
    </row>
    <row r="1522" spans="7:14" x14ac:dyDescent="0.2">
      <c r="G1522" s="149"/>
      <c r="H1522" s="149"/>
      <c r="I1522" s="149"/>
      <c r="J1522" s="86"/>
      <c r="K1522" s="86"/>
      <c r="L1522" s="86"/>
      <c r="M1522" s="86"/>
      <c r="N1522" s="86"/>
    </row>
    <row r="1523" spans="7:14" x14ac:dyDescent="0.2">
      <c r="G1523" s="149"/>
      <c r="H1523" s="149"/>
      <c r="I1523" s="149"/>
      <c r="J1523" s="86"/>
      <c r="K1523" s="86"/>
      <c r="L1523" s="86"/>
      <c r="M1523" s="86"/>
      <c r="N1523" s="86"/>
    </row>
    <row r="1524" spans="7:14" x14ac:dyDescent="0.2">
      <c r="G1524" s="149"/>
      <c r="H1524" s="149"/>
      <c r="I1524" s="149"/>
      <c r="J1524" s="86"/>
      <c r="K1524" s="86"/>
      <c r="L1524" s="86"/>
      <c r="M1524" s="86"/>
      <c r="N1524" s="86"/>
    </row>
    <row r="1525" spans="7:14" x14ac:dyDescent="0.2">
      <c r="G1525" s="149"/>
      <c r="H1525" s="149"/>
      <c r="I1525" s="149"/>
      <c r="J1525" s="86"/>
      <c r="K1525" s="86"/>
      <c r="L1525" s="86"/>
      <c r="M1525" s="86"/>
      <c r="N1525" s="86"/>
    </row>
    <row r="1526" spans="7:14" x14ac:dyDescent="0.2">
      <c r="G1526" s="149"/>
      <c r="H1526" s="149"/>
      <c r="I1526" s="149"/>
      <c r="J1526" s="86"/>
      <c r="K1526" s="86"/>
      <c r="L1526" s="86"/>
      <c r="M1526" s="86"/>
      <c r="N1526" s="86"/>
    </row>
    <row r="1527" spans="7:14" x14ac:dyDescent="0.2">
      <c r="G1527" s="149"/>
      <c r="H1527" s="149"/>
      <c r="I1527" s="149"/>
      <c r="J1527" s="86"/>
      <c r="K1527" s="86"/>
      <c r="L1527" s="86"/>
      <c r="M1527" s="86"/>
      <c r="N1527" s="86"/>
    </row>
    <row r="1528" spans="7:14" x14ac:dyDescent="0.2">
      <c r="G1528" s="149"/>
      <c r="H1528" s="149"/>
      <c r="I1528" s="149"/>
      <c r="J1528" s="86"/>
      <c r="K1528" s="86"/>
      <c r="L1528" s="86"/>
      <c r="M1528" s="86"/>
      <c r="N1528" s="86"/>
    </row>
    <row r="1529" spans="7:14" x14ac:dyDescent="0.2">
      <c r="G1529" s="149"/>
      <c r="H1529" s="149"/>
      <c r="I1529" s="149"/>
      <c r="J1529" s="86"/>
      <c r="K1529" s="86"/>
      <c r="L1529" s="86"/>
      <c r="M1529" s="86"/>
      <c r="N1529" s="86"/>
    </row>
    <row r="1530" spans="7:14" x14ac:dyDescent="0.2">
      <c r="G1530" s="149"/>
      <c r="H1530" s="149"/>
      <c r="I1530" s="149"/>
      <c r="J1530" s="86"/>
      <c r="K1530" s="86"/>
      <c r="L1530" s="86"/>
      <c r="M1530" s="86"/>
      <c r="N1530" s="86"/>
    </row>
    <row r="1531" spans="7:14" x14ac:dyDescent="0.2">
      <c r="G1531" s="149"/>
      <c r="H1531" s="149"/>
      <c r="I1531" s="149"/>
      <c r="J1531" s="86"/>
      <c r="K1531" s="86"/>
      <c r="L1531" s="86"/>
      <c r="M1531" s="86"/>
      <c r="N1531" s="86"/>
    </row>
    <row r="1532" spans="7:14" x14ac:dyDescent="0.2">
      <c r="G1532" s="149"/>
      <c r="H1532" s="149"/>
      <c r="I1532" s="149"/>
      <c r="J1532" s="86"/>
      <c r="K1532" s="86"/>
      <c r="L1532" s="86"/>
      <c r="M1532" s="86"/>
      <c r="N1532" s="86"/>
    </row>
    <row r="1533" spans="7:14" x14ac:dyDescent="0.2">
      <c r="G1533" s="149"/>
      <c r="H1533" s="149"/>
      <c r="I1533" s="149"/>
      <c r="J1533" s="86"/>
      <c r="K1533" s="86"/>
      <c r="L1533" s="86"/>
      <c r="M1533" s="86"/>
      <c r="N1533" s="86"/>
    </row>
    <row r="1534" spans="7:14" x14ac:dyDescent="0.2">
      <c r="G1534" s="149"/>
      <c r="H1534" s="149"/>
      <c r="I1534" s="149"/>
      <c r="J1534" s="86"/>
      <c r="K1534" s="86"/>
      <c r="L1534" s="86"/>
      <c r="M1534" s="86"/>
      <c r="N1534" s="86"/>
    </row>
    <row r="1535" spans="7:14" x14ac:dyDescent="0.2">
      <c r="G1535" s="149"/>
      <c r="H1535" s="149"/>
      <c r="I1535" s="149"/>
      <c r="J1535" s="86"/>
      <c r="K1535" s="86"/>
      <c r="L1535" s="86"/>
      <c r="M1535" s="86"/>
      <c r="N1535" s="86"/>
    </row>
    <row r="1536" spans="7:14" x14ac:dyDescent="0.2">
      <c r="G1536" s="149"/>
      <c r="H1536" s="149"/>
      <c r="I1536" s="149"/>
      <c r="J1536" s="86"/>
      <c r="K1536" s="86"/>
      <c r="L1536" s="86"/>
      <c r="M1536" s="86"/>
      <c r="N1536" s="86"/>
    </row>
    <row r="1537" spans="7:14" x14ac:dyDescent="0.2">
      <c r="G1537" s="149"/>
      <c r="H1537" s="149"/>
      <c r="I1537" s="149"/>
      <c r="J1537" s="86"/>
      <c r="K1537" s="86"/>
      <c r="L1537" s="86"/>
      <c r="M1537" s="86"/>
      <c r="N1537" s="86"/>
    </row>
    <row r="1538" spans="7:14" x14ac:dyDescent="0.2">
      <c r="G1538" s="149"/>
      <c r="H1538" s="149"/>
      <c r="I1538" s="149"/>
      <c r="J1538" s="86"/>
      <c r="K1538" s="86"/>
      <c r="L1538" s="86"/>
      <c r="M1538" s="86"/>
      <c r="N1538" s="86"/>
    </row>
    <row r="1539" spans="7:14" x14ac:dyDescent="0.2">
      <c r="G1539" s="149"/>
      <c r="H1539" s="149"/>
      <c r="I1539" s="149"/>
      <c r="J1539" s="86"/>
      <c r="K1539" s="86"/>
      <c r="L1539" s="86"/>
      <c r="M1539" s="86"/>
      <c r="N1539" s="86"/>
    </row>
    <row r="1540" spans="7:14" x14ac:dyDescent="0.2">
      <c r="G1540" s="149"/>
      <c r="H1540" s="149"/>
      <c r="I1540" s="149"/>
      <c r="J1540" s="86"/>
      <c r="K1540" s="86"/>
      <c r="L1540" s="86"/>
      <c r="M1540" s="86"/>
      <c r="N1540" s="86"/>
    </row>
    <row r="1541" spans="7:14" x14ac:dyDescent="0.2">
      <c r="G1541" s="149"/>
      <c r="H1541" s="149"/>
      <c r="I1541" s="149"/>
      <c r="J1541" s="86"/>
      <c r="K1541" s="86"/>
      <c r="L1541" s="86"/>
      <c r="M1541" s="86"/>
      <c r="N1541" s="86"/>
    </row>
    <row r="1542" spans="7:14" x14ac:dyDescent="0.2">
      <c r="G1542" s="149"/>
      <c r="H1542" s="149"/>
      <c r="I1542" s="149"/>
      <c r="J1542" s="86"/>
      <c r="K1542" s="86"/>
      <c r="L1542" s="86"/>
      <c r="M1542" s="86"/>
      <c r="N1542" s="86"/>
    </row>
    <row r="1543" spans="7:14" x14ac:dyDescent="0.2">
      <c r="G1543" s="149"/>
      <c r="H1543" s="149"/>
      <c r="I1543" s="149"/>
      <c r="J1543" s="86"/>
      <c r="K1543" s="86"/>
      <c r="L1543" s="86"/>
      <c r="M1543" s="86"/>
      <c r="N1543" s="86"/>
    </row>
    <row r="1544" spans="7:14" x14ac:dyDescent="0.2">
      <c r="G1544" s="149"/>
      <c r="H1544" s="149"/>
      <c r="I1544" s="149"/>
      <c r="J1544" s="86"/>
      <c r="K1544" s="86"/>
      <c r="L1544" s="86"/>
      <c r="M1544" s="86"/>
      <c r="N1544" s="86"/>
    </row>
    <row r="1545" spans="7:14" x14ac:dyDescent="0.2">
      <c r="G1545" s="149"/>
      <c r="H1545" s="149"/>
      <c r="I1545" s="149"/>
      <c r="J1545" s="86"/>
      <c r="K1545" s="86"/>
      <c r="L1545" s="86"/>
      <c r="M1545" s="86"/>
      <c r="N1545" s="86"/>
    </row>
    <row r="1546" spans="7:14" x14ac:dyDescent="0.2">
      <c r="G1546" s="149"/>
      <c r="H1546" s="149"/>
      <c r="I1546" s="149"/>
      <c r="J1546" s="86"/>
      <c r="K1546" s="86"/>
      <c r="L1546" s="86"/>
      <c r="M1546" s="86"/>
      <c r="N1546" s="86"/>
    </row>
    <row r="1547" spans="7:14" x14ac:dyDescent="0.2">
      <c r="G1547" s="149"/>
      <c r="H1547" s="149"/>
      <c r="I1547" s="149"/>
      <c r="J1547" s="86"/>
      <c r="K1547" s="86"/>
      <c r="L1547" s="86"/>
      <c r="M1547" s="86"/>
      <c r="N1547" s="86"/>
    </row>
    <row r="1548" spans="7:14" x14ac:dyDescent="0.2">
      <c r="G1548" s="149"/>
      <c r="H1548" s="149"/>
      <c r="I1548" s="149"/>
      <c r="J1548" s="86"/>
      <c r="K1548" s="86"/>
      <c r="L1548" s="86"/>
      <c r="M1548" s="86"/>
      <c r="N1548" s="86"/>
    </row>
    <row r="1549" spans="7:14" x14ac:dyDescent="0.2">
      <c r="G1549" s="149"/>
      <c r="H1549" s="149"/>
      <c r="I1549" s="149"/>
      <c r="J1549" s="86"/>
      <c r="K1549" s="86"/>
      <c r="L1549" s="86"/>
      <c r="M1549" s="86"/>
      <c r="N1549" s="86"/>
    </row>
    <row r="1550" spans="7:14" x14ac:dyDescent="0.2">
      <c r="G1550" s="149"/>
      <c r="H1550" s="149"/>
      <c r="I1550" s="149"/>
      <c r="J1550" s="86"/>
      <c r="K1550" s="86"/>
      <c r="L1550" s="86"/>
      <c r="M1550" s="86"/>
      <c r="N1550" s="86"/>
    </row>
    <row r="1551" spans="7:14" x14ac:dyDescent="0.2">
      <c r="G1551" s="149"/>
      <c r="H1551" s="149"/>
      <c r="I1551" s="149"/>
      <c r="J1551" s="86"/>
      <c r="K1551" s="86"/>
      <c r="L1551" s="86"/>
      <c r="M1551" s="86"/>
      <c r="N1551" s="86"/>
    </row>
    <row r="1552" spans="7:14" x14ac:dyDescent="0.2">
      <c r="G1552" s="149"/>
      <c r="H1552" s="149"/>
      <c r="I1552" s="149"/>
      <c r="J1552" s="86"/>
      <c r="K1552" s="86"/>
      <c r="L1552" s="86"/>
      <c r="M1552" s="86"/>
      <c r="N1552" s="86"/>
    </row>
    <row r="1553" spans="7:14" x14ac:dyDescent="0.2">
      <c r="G1553" s="149"/>
      <c r="H1553" s="149"/>
      <c r="I1553" s="149"/>
      <c r="J1553" s="86"/>
      <c r="K1553" s="86"/>
      <c r="L1553" s="86"/>
      <c r="M1553" s="86"/>
      <c r="N1553" s="86"/>
    </row>
    <row r="1554" spans="7:14" x14ac:dyDescent="0.2">
      <c r="G1554" s="149"/>
      <c r="H1554" s="149"/>
      <c r="I1554" s="149"/>
      <c r="J1554" s="86"/>
      <c r="K1554" s="86"/>
      <c r="L1554" s="86"/>
      <c r="M1554" s="86"/>
      <c r="N1554" s="86"/>
    </row>
    <row r="1555" spans="7:14" x14ac:dyDescent="0.2">
      <c r="G1555" s="149"/>
      <c r="H1555" s="149"/>
      <c r="I1555" s="149"/>
      <c r="J1555" s="86"/>
      <c r="K1555" s="86"/>
      <c r="L1555" s="86"/>
      <c r="M1555" s="86"/>
      <c r="N1555" s="86"/>
    </row>
    <row r="1556" spans="7:14" x14ac:dyDescent="0.2">
      <c r="G1556" s="149"/>
      <c r="H1556" s="149"/>
      <c r="I1556" s="149"/>
      <c r="J1556" s="86"/>
      <c r="K1556" s="86"/>
      <c r="L1556" s="86"/>
      <c r="M1556" s="86"/>
      <c r="N1556" s="86"/>
    </row>
    <row r="1557" spans="7:14" x14ac:dyDescent="0.2">
      <c r="G1557" s="149"/>
      <c r="H1557" s="149"/>
      <c r="I1557" s="149"/>
      <c r="J1557" s="86"/>
      <c r="K1557" s="86"/>
      <c r="L1557" s="86"/>
      <c r="M1557" s="86"/>
      <c r="N1557" s="86"/>
    </row>
    <row r="1558" spans="7:14" x14ac:dyDescent="0.2">
      <c r="G1558" s="149"/>
      <c r="H1558" s="149"/>
      <c r="I1558" s="149"/>
      <c r="J1558" s="86"/>
      <c r="K1558" s="86"/>
      <c r="L1558" s="86"/>
      <c r="M1558" s="86"/>
      <c r="N1558" s="86"/>
    </row>
    <row r="1559" spans="7:14" x14ac:dyDescent="0.2">
      <c r="G1559" s="149"/>
      <c r="H1559" s="149"/>
      <c r="I1559" s="149"/>
      <c r="J1559" s="86"/>
      <c r="K1559" s="86"/>
      <c r="L1559" s="86"/>
      <c r="M1559" s="86"/>
      <c r="N1559" s="86"/>
    </row>
    <row r="1560" spans="7:14" x14ac:dyDescent="0.2">
      <c r="G1560" s="149"/>
      <c r="H1560" s="149"/>
      <c r="I1560" s="149"/>
      <c r="J1560" s="86"/>
      <c r="K1560" s="86"/>
      <c r="L1560" s="86"/>
      <c r="M1560" s="86"/>
      <c r="N1560" s="86"/>
    </row>
    <row r="1561" spans="7:14" x14ac:dyDescent="0.2">
      <c r="G1561" s="149"/>
      <c r="H1561" s="149"/>
      <c r="I1561" s="149"/>
      <c r="J1561" s="86"/>
      <c r="K1561" s="86"/>
      <c r="L1561" s="86"/>
      <c r="M1561" s="86"/>
      <c r="N1561" s="86"/>
    </row>
    <row r="1562" spans="7:14" x14ac:dyDescent="0.2">
      <c r="G1562" s="149"/>
      <c r="H1562" s="149"/>
      <c r="I1562" s="149"/>
      <c r="J1562" s="86"/>
      <c r="K1562" s="86"/>
      <c r="L1562" s="86"/>
      <c r="M1562" s="86"/>
      <c r="N1562" s="86"/>
    </row>
    <row r="1563" spans="7:14" x14ac:dyDescent="0.2">
      <c r="G1563" s="149"/>
      <c r="H1563" s="149"/>
      <c r="I1563" s="149"/>
      <c r="J1563" s="86"/>
      <c r="K1563" s="86"/>
      <c r="L1563" s="86"/>
      <c r="M1563" s="86"/>
      <c r="N1563" s="86"/>
    </row>
    <row r="1564" spans="7:14" x14ac:dyDescent="0.2">
      <c r="G1564" s="149"/>
      <c r="H1564" s="149"/>
      <c r="I1564" s="149"/>
      <c r="J1564" s="86"/>
      <c r="K1564" s="86"/>
      <c r="L1564" s="86"/>
      <c r="M1564" s="86"/>
      <c r="N1564" s="86"/>
    </row>
    <row r="1565" spans="7:14" x14ac:dyDescent="0.2">
      <c r="G1565" s="149"/>
      <c r="H1565" s="149"/>
      <c r="I1565" s="149"/>
      <c r="J1565" s="86"/>
      <c r="K1565" s="86"/>
      <c r="L1565" s="86"/>
      <c r="M1565" s="86"/>
      <c r="N1565" s="86"/>
    </row>
    <row r="1566" spans="7:14" x14ac:dyDescent="0.2">
      <c r="G1566" s="149"/>
      <c r="H1566" s="149"/>
      <c r="I1566" s="149"/>
      <c r="J1566" s="86"/>
      <c r="K1566" s="86"/>
      <c r="L1566" s="86"/>
      <c r="M1566" s="86"/>
      <c r="N1566" s="86"/>
    </row>
    <row r="1567" spans="7:14" x14ac:dyDescent="0.2">
      <c r="G1567" s="149"/>
      <c r="H1567" s="149"/>
      <c r="I1567" s="149"/>
      <c r="J1567" s="86"/>
      <c r="K1567" s="86"/>
      <c r="L1567" s="86"/>
      <c r="M1567" s="86"/>
      <c r="N1567" s="86"/>
    </row>
    <row r="1568" spans="7:14" x14ac:dyDescent="0.2">
      <c r="G1568" s="149"/>
      <c r="H1568" s="149"/>
      <c r="I1568" s="149"/>
      <c r="J1568" s="86"/>
      <c r="K1568" s="86"/>
      <c r="L1568" s="86"/>
      <c r="M1568" s="86"/>
      <c r="N1568" s="86"/>
    </row>
    <row r="1569" spans="7:14" x14ac:dyDescent="0.2">
      <c r="G1569" s="149"/>
      <c r="H1569" s="149"/>
      <c r="I1569" s="149"/>
      <c r="J1569" s="86"/>
      <c r="K1569" s="86"/>
      <c r="L1569" s="86"/>
      <c r="M1569" s="86"/>
      <c r="N1569" s="86"/>
    </row>
    <row r="1570" spans="7:14" x14ac:dyDescent="0.2">
      <c r="G1570" s="149"/>
      <c r="H1570" s="149"/>
      <c r="I1570" s="149"/>
      <c r="J1570" s="86"/>
      <c r="K1570" s="86"/>
      <c r="L1570" s="86"/>
      <c r="M1570" s="86"/>
      <c r="N1570" s="86"/>
    </row>
    <row r="1571" spans="7:14" x14ac:dyDescent="0.2">
      <c r="G1571" s="149"/>
      <c r="H1571" s="149"/>
      <c r="I1571" s="149"/>
      <c r="J1571" s="86"/>
      <c r="K1571" s="86"/>
      <c r="L1571" s="86"/>
      <c r="M1571" s="86"/>
      <c r="N1571" s="86"/>
    </row>
    <row r="1572" spans="7:14" x14ac:dyDescent="0.2">
      <c r="G1572" s="149"/>
      <c r="H1572" s="149"/>
      <c r="I1572" s="149"/>
      <c r="J1572" s="86"/>
      <c r="K1572" s="86"/>
      <c r="L1572" s="86"/>
      <c r="M1572" s="86"/>
      <c r="N1572" s="86"/>
    </row>
    <row r="1573" spans="7:14" x14ac:dyDescent="0.2">
      <c r="G1573" s="149"/>
      <c r="H1573" s="149"/>
      <c r="I1573" s="149"/>
      <c r="J1573" s="86"/>
      <c r="K1573" s="86"/>
      <c r="L1573" s="86"/>
      <c r="M1573" s="86"/>
      <c r="N1573" s="86"/>
    </row>
    <row r="1574" spans="7:14" x14ac:dyDescent="0.2">
      <c r="G1574" s="149"/>
      <c r="H1574" s="149"/>
      <c r="I1574" s="149"/>
      <c r="J1574" s="86"/>
      <c r="K1574" s="86"/>
      <c r="L1574" s="86"/>
      <c r="M1574" s="86"/>
      <c r="N1574" s="86"/>
    </row>
    <row r="1575" spans="7:14" x14ac:dyDescent="0.2">
      <c r="G1575" s="149"/>
      <c r="H1575" s="149"/>
      <c r="I1575" s="149"/>
      <c r="J1575" s="86"/>
      <c r="K1575" s="86"/>
      <c r="L1575" s="86"/>
      <c r="M1575" s="86"/>
      <c r="N1575" s="86"/>
    </row>
    <row r="1576" spans="7:14" x14ac:dyDescent="0.2">
      <c r="G1576" s="149"/>
      <c r="H1576" s="149"/>
      <c r="I1576" s="149"/>
      <c r="J1576" s="86"/>
      <c r="K1576" s="86"/>
      <c r="L1576" s="86"/>
      <c r="M1576" s="86"/>
      <c r="N1576" s="86"/>
    </row>
    <row r="1577" spans="7:14" x14ac:dyDescent="0.2">
      <c r="G1577" s="149"/>
      <c r="H1577" s="149"/>
      <c r="I1577" s="149"/>
      <c r="J1577" s="86"/>
      <c r="K1577" s="86"/>
      <c r="L1577" s="86"/>
      <c r="M1577" s="86"/>
      <c r="N1577" s="86"/>
    </row>
    <row r="1578" spans="7:14" x14ac:dyDescent="0.2">
      <c r="G1578" s="149"/>
      <c r="H1578" s="149"/>
      <c r="I1578" s="149"/>
      <c r="J1578" s="86"/>
      <c r="K1578" s="86"/>
      <c r="L1578" s="86"/>
      <c r="M1578" s="86"/>
      <c r="N1578" s="86"/>
    </row>
    <row r="1579" spans="7:14" x14ac:dyDescent="0.2">
      <c r="G1579" s="149"/>
      <c r="H1579" s="149"/>
      <c r="I1579" s="149"/>
      <c r="J1579" s="86"/>
      <c r="K1579" s="86"/>
      <c r="L1579" s="86"/>
      <c r="M1579" s="86"/>
      <c r="N1579" s="86"/>
    </row>
    <row r="1580" spans="7:14" x14ac:dyDescent="0.2">
      <c r="G1580" s="149"/>
      <c r="H1580" s="149"/>
      <c r="I1580" s="149"/>
      <c r="J1580" s="86"/>
      <c r="K1580" s="86"/>
      <c r="L1580" s="86"/>
      <c r="M1580" s="86"/>
      <c r="N1580" s="86"/>
    </row>
    <row r="1581" spans="7:14" x14ac:dyDescent="0.2">
      <c r="G1581" s="149"/>
      <c r="H1581" s="149"/>
      <c r="I1581" s="149"/>
      <c r="J1581" s="86"/>
      <c r="K1581" s="86"/>
      <c r="L1581" s="86"/>
      <c r="M1581" s="86"/>
      <c r="N1581" s="86"/>
    </row>
    <row r="1582" spans="7:14" x14ac:dyDescent="0.2">
      <c r="G1582" s="149"/>
      <c r="H1582" s="149"/>
      <c r="I1582" s="149"/>
      <c r="J1582" s="86"/>
      <c r="K1582" s="86"/>
      <c r="L1582" s="86"/>
      <c r="M1582" s="86"/>
      <c r="N1582" s="86"/>
    </row>
    <row r="1583" spans="7:14" x14ac:dyDescent="0.2">
      <c r="G1583" s="149"/>
      <c r="H1583" s="149"/>
      <c r="I1583" s="149"/>
      <c r="J1583" s="86"/>
      <c r="K1583" s="86"/>
      <c r="L1583" s="86"/>
      <c r="M1583" s="86"/>
      <c r="N1583" s="86"/>
    </row>
    <row r="1584" spans="7:14" x14ac:dyDescent="0.2">
      <c r="G1584" s="149"/>
      <c r="H1584" s="149"/>
      <c r="I1584" s="149"/>
      <c r="J1584" s="86"/>
      <c r="K1584" s="86"/>
      <c r="L1584" s="86"/>
      <c r="M1584" s="86"/>
      <c r="N1584" s="86"/>
    </row>
    <row r="1585" spans="7:14" x14ac:dyDescent="0.2">
      <c r="G1585" s="149"/>
      <c r="H1585" s="149"/>
      <c r="I1585" s="149"/>
      <c r="J1585" s="86"/>
      <c r="K1585" s="86"/>
      <c r="L1585" s="86"/>
      <c r="M1585" s="86"/>
      <c r="N1585" s="86"/>
    </row>
    <row r="1586" spans="7:14" x14ac:dyDescent="0.2">
      <c r="G1586" s="149"/>
      <c r="H1586" s="149"/>
      <c r="I1586" s="149"/>
      <c r="J1586" s="86"/>
      <c r="K1586" s="86"/>
      <c r="L1586" s="86"/>
      <c r="M1586" s="86"/>
      <c r="N1586" s="86"/>
    </row>
    <row r="1587" spans="7:14" x14ac:dyDescent="0.2">
      <c r="G1587" s="149"/>
      <c r="H1587" s="149"/>
      <c r="I1587" s="149"/>
      <c r="J1587" s="86"/>
      <c r="K1587" s="86"/>
      <c r="L1587" s="86"/>
      <c r="M1587" s="86"/>
      <c r="N1587" s="86"/>
    </row>
    <row r="1588" spans="7:14" x14ac:dyDescent="0.2">
      <c r="G1588" s="149"/>
      <c r="H1588" s="149"/>
      <c r="I1588" s="149"/>
      <c r="J1588" s="86"/>
      <c r="K1588" s="86"/>
      <c r="L1588" s="86"/>
      <c r="M1588" s="86"/>
      <c r="N1588" s="86"/>
    </row>
    <row r="1589" spans="7:14" x14ac:dyDescent="0.2">
      <c r="G1589" s="149"/>
      <c r="H1589" s="149"/>
      <c r="I1589" s="149"/>
      <c r="J1589" s="86"/>
      <c r="K1589" s="86"/>
      <c r="L1589" s="86"/>
      <c r="M1589" s="86"/>
      <c r="N1589" s="86"/>
    </row>
    <row r="1590" spans="7:14" x14ac:dyDescent="0.2">
      <c r="G1590" s="149"/>
      <c r="H1590" s="149"/>
      <c r="I1590" s="149"/>
      <c r="J1590" s="86"/>
      <c r="K1590" s="86"/>
      <c r="L1590" s="86"/>
      <c r="M1590" s="86"/>
      <c r="N1590" s="86"/>
    </row>
    <row r="1591" spans="7:14" x14ac:dyDescent="0.2">
      <c r="G1591" s="149"/>
      <c r="H1591" s="149"/>
      <c r="I1591" s="149"/>
      <c r="J1591" s="86"/>
      <c r="K1591" s="86"/>
      <c r="L1591" s="86"/>
      <c r="M1591" s="86"/>
      <c r="N1591" s="86"/>
    </row>
    <row r="1592" spans="7:14" x14ac:dyDescent="0.2">
      <c r="G1592" s="149"/>
      <c r="H1592" s="149"/>
      <c r="I1592" s="149"/>
      <c r="J1592" s="86"/>
      <c r="K1592" s="86"/>
      <c r="L1592" s="86"/>
      <c r="M1592" s="86"/>
      <c r="N1592" s="86"/>
    </row>
    <row r="1593" spans="7:14" x14ac:dyDescent="0.2">
      <c r="G1593" s="149"/>
      <c r="H1593" s="149"/>
      <c r="I1593" s="149"/>
      <c r="J1593" s="86"/>
      <c r="K1593" s="86"/>
      <c r="L1593" s="86"/>
      <c r="M1593" s="86"/>
      <c r="N1593" s="86"/>
    </row>
    <row r="1594" spans="7:14" x14ac:dyDescent="0.2">
      <c r="G1594" s="149"/>
      <c r="H1594" s="149"/>
      <c r="I1594" s="149"/>
      <c r="J1594" s="86"/>
      <c r="K1594" s="86"/>
      <c r="L1594" s="86"/>
      <c r="M1594" s="86"/>
      <c r="N1594" s="86"/>
    </row>
    <row r="1595" spans="7:14" x14ac:dyDescent="0.2">
      <c r="G1595" s="149"/>
      <c r="H1595" s="149"/>
      <c r="I1595" s="149"/>
      <c r="J1595" s="86"/>
      <c r="K1595" s="86"/>
      <c r="L1595" s="86"/>
      <c r="M1595" s="86"/>
      <c r="N1595" s="86"/>
    </row>
    <row r="1596" spans="7:14" x14ac:dyDescent="0.2">
      <c r="G1596" s="149"/>
      <c r="H1596" s="149"/>
      <c r="I1596" s="149"/>
      <c r="J1596" s="86"/>
      <c r="K1596" s="86"/>
      <c r="L1596" s="86"/>
      <c r="M1596" s="86"/>
      <c r="N1596" s="86"/>
    </row>
    <row r="1597" spans="7:14" x14ac:dyDescent="0.2">
      <c r="G1597" s="149"/>
      <c r="H1597" s="149"/>
      <c r="I1597" s="149"/>
      <c r="J1597" s="86"/>
      <c r="K1597" s="86"/>
      <c r="L1597" s="86"/>
      <c r="M1597" s="86"/>
      <c r="N1597" s="86"/>
    </row>
    <row r="1598" spans="7:14" x14ac:dyDescent="0.2">
      <c r="G1598" s="149"/>
      <c r="H1598" s="149"/>
      <c r="I1598" s="149"/>
      <c r="J1598" s="86"/>
      <c r="K1598" s="86"/>
      <c r="L1598" s="86"/>
      <c r="M1598" s="86"/>
      <c r="N1598" s="86"/>
    </row>
    <row r="1599" spans="7:14" x14ac:dyDescent="0.2">
      <c r="G1599" s="149"/>
      <c r="H1599" s="149"/>
      <c r="I1599" s="149"/>
      <c r="J1599" s="86"/>
      <c r="K1599" s="86"/>
      <c r="L1599" s="86"/>
      <c r="M1599" s="86"/>
      <c r="N1599" s="86"/>
    </row>
    <row r="1600" spans="7:14" x14ac:dyDescent="0.2">
      <c r="G1600" s="149"/>
      <c r="H1600" s="149"/>
      <c r="I1600" s="149"/>
      <c r="J1600" s="86"/>
      <c r="K1600" s="86"/>
      <c r="L1600" s="86"/>
      <c r="M1600" s="86"/>
      <c r="N1600" s="86"/>
    </row>
    <row r="1601" spans="7:14" x14ac:dyDescent="0.2">
      <c r="G1601" s="149"/>
      <c r="H1601" s="149"/>
      <c r="I1601" s="149"/>
      <c r="J1601" s="86"/>
      <c r="K1601" s="86"/>
      <c r="L1601" s="86"/>
      <c r="M1601" s="86"/>
      <c r="N1601" s="86"/>
    </row>
    <row r="1602" spans="7:14" x14ac:dyDescent="0.2">
      <c r="G1602" s="149"/>
      <c r="H1602" s="149"/>
      <c r="I1602" s="149"/>
      <c r="J1602" s="86"/>
      <c r="K1602" s="86"/>
      <c r="L1602" s="86"/>
      <c r="M1602" s="86"/>
      <c r="N1602" s="86"/>
    </row>
    <row r="1603" spans="7:14" x14ac:dyDescent="0.2">
      <c r="G1603" s="149"/>
      <c r="H1603" s="149"/>
      <c r="I1603" s="149"/>
      <c r="J1603" s="86"/>
      <c r="K1603" s="86"/>
      <c r="L1603" s="86"/>
      <c r="M1603" s="86"/>
      <c r="N1603" s="86"/>
    </row>
    <row r="1604" spans="7:14" x14ac:dyDescent="0.2">
      <c r="G1604" s="149"/>
      <c r="H1604" s="149"/>
      <c r="I1604" s="149"/>
      <c r="J1604" s="86"/>
      <c r="K1604" s="86"/>
      <c r="L1604" s="86"/>
      <c r="M1604" s="86"/>
      <c r="N1604" s="86"/>
    </row>
    <row r="1605" spans="7:14" x14ac:dyDescent="0.2">
      <c r="G1605" s="149"/>
      <c r="H1605" s="149"/>
      <c r="I1605" s="149"/>
      <c r="J1605" s="86"/>
      <c r="K1605" s="86"/>
      <c r="L1605" s="86"/>
      <c r="M1605" s="86"/>
      <c r="N1605" s="86"/>
    </row>
    <row r="1606" spans="7:14" x14ac:dyDescent="0.2">
      <c r="G1606" s="149"/>
      <c r="H1606" s="149"/>
      <c r="I1606" s="149"/>
      <c r="J1606" s="86"/>
      <c r="K1606" s="86"/>
      <c r="L1606" s="86"/>
      <c r="M1606" s="86"/>
      <c r="N1606" s="86"/>
    </row>
    <row r="1607" spans="7:14" x14ac:dyDescent="0.2">
      <c r="G1607" s="149"/>
      <c r="H1607" s="149"/>
      <c r="I1607" s="149"/>
      <c r="J1607" s="86"/>
      <c r="K1607" s="86"/>
      <c r="L1607" s="86"/>
      <c r="M1607" s="86"/>
      <c r="N1607" s="86"/>
    </row>
    <row r="1608" spans="7:14" x14ac:dyDescent="0.2">
      <c r="G1608" s="149"/>
      <c r="H1608" s="149"/>
      <c r="I1608" s="149"/>
      <c r="J1608" s="86"/>
      <c r="K1608" s="86"/>
      <c r="L1608" s="86"/>
      <c r="M1608" s="86"/>
      <c r="N1608" s="86"/>
    </row>
    <row r="1609" spans="7:14" x14ac:dyDescent="0.2">
      <c r="G1609" s="149"/>
      <c r="H1609" s="149"/>
      <c r="I1609" s="149"/>
      <c r="J1609" s="86"/>
      <c r="K1609" s="86"/>
      <c r="L1609" s="86"/>
      <c r="M1609" s="86"/>
      <c r="N1609" s="86"/>
    </row>
    <row r="1610" spans="7:14" x14ac:dyDescent="0.2">
      <c r="G1610" s="149"/>
      <c r="H1610" s="149"/>
      <c r="I1610" s="149"/>
      <c r="J1610" s="86"/>
      <c r="K1610" s="86"/>
      <c r="L1610" s="86"/>
      <c r="M1610" s="86"/>
      <c r="N1610" s="86"/>
    </row>
    <row r="1611" spans="7:14" x14ac:dyDescent="0.2">
      <c r="G1611" s="149"/>
      <c r="H1611" s="149"/>
      <c r="I1611" s="149"/>
      <c r="J1611" s="86"/>
      <c r="K1611" s="86"/>
      <c r="L1611" s="86"/>
      <c r="M1611" s="86"/>
      <c r="N1611" s="86"/>
    </row>
    <row r="1612" spans="7:14" x14ac:dyDescent="0.2">
      <c r="G1612" s="149"/>
      <c r="H1612" s="149"/>
      <c r="I1612" s="149"/>
      <c r="J1612" s="86"/>
      <c r="K1612" s="86"/>
      <c r="L1612" s="86"/>
      <c r="M1612" s="86"/>
      <c r="N1612" s="86"/>
    </row>
    <row r="1613" spans="7:14" x14ac:dyDescent="0.2">
      <c r="G1613" s="149"/>
      <c r="H1613" s="149"/>
      <c r="I1613" s="149"/>
      <c r="J1613" s="86"/>
      <c r="K1613" s="86"/>
      <c r="L1613" s="86"/>
      <c r="M1613" s="86"/>
      <c r="N1613" s="86"/>
    </row>
    <row r="1614" spans="7:14" x14ac:dyDescent="0.2">
      <c r="G1614" s="149"/>
      <c r="H1614" s="149"/>
      <c r="I1614" s="149"/>
      <c r="J1614" s="86"/>
      <c r="K1614" s="86"/>
      <c r="L1614" s="86"/>
      <c r="M1614" s="86"/>
      <c r="N1614" s="86"/>
    </row>
    <row r="1615" spans="7:14" x14ac:dyDescent="0.2">
      <c r="G1615" s="149"/>
      <c r="H1615" s="149"/>
      <c r="I1615" s="149"/>
      <c r="J1615" s="86"/>
      <c r="K1615" s="86"/>
      <c r="L1615" s="86"/>
      <c r="M1615" s="86"/>
      <c r="N1615" s="86"/>
    </row>
    <row r="1616" spans="7:14" x14ac:dyDescent="0.2">
      <c r="G1616" s="149"/>
      <c r="H1616" s="149"/>
      <c r="I1616" s="149"/>
      <c r="J1616" s="86"/>
      <c r="K1616" s="86"/>
      <c r="L1616" s="86"/>
      <c r="M1616" s="86"/>
      <c r="N1616" s="86"/>
    </row>
    <row r="1617" spans="7:14" x14ac:dyDescent="0.2">
      <c r="G1617" s="149"/>
      <c r="H1617" s="149"/>
      <c r="I1617" s="149"/>
      <c r="J1617" s="86"/>
      <c r="K1617" s="86"/>
      <c r="L1617" s="86"/>
      <c r="M1617" s="86"/>
      <c r="N1617" s="86"/>
    </row>
    <row r="1618" spans="7:14" x14ac:dyDescent="0.2">
      <c r="G1618" s="149"/>
      <c r="H1618" s="149"/>
      <c r="I1618" s="149"/>
      <c r="J1618" s="86"/>
      <c r="K1618" s="86"/>
      <c r="L1618" s="86"/>
      <c r="M1618" s="86"/>
      <c r="N1618" s="86"/>
    </row>
    <row r="1619" spans="7:14" x14ac:dyDescent="0.2">
      <c r="G1619" s="149"/>
      <c r="H1619" s="149"/>
      <c r="I1619" s="149"/>
      <c r="J1619" s="86"/>
      <c r="K1619" s="86"/>
      <c r="L1619" s="86"/>
      <c r="M1619" s="86"/>
      <c r="N1619" s="86"/>
    </row>
    <row r="1620" spans="7:14" x14ac:dyDescent="0.2">
      <c r="G1620" s="149"/>
      <c r="H1620" s="149"/>
      <c r="I1620" s="149"/>
      <c r="J1620" s="86"/>
      <c r="K1620" s="86"/>
      <c r="L1620" s="86"/>
      <c r="M1620" s="86"/>
      <c r="N1620" s="86"/>
    </row>
    <row r="1621" spans="7:14" x14ac:dyDescent="0.2">
      <c r="G1621" s="149"/>
      <c r="H1621" s="149"/>
      <c r="I1621" s="149"/>
      <c r="J1621" s="86"/>
      <c r="K1621" s="86"/>
      <c r="L1621" s="86"/>
      <c r="M1621" s="86"/>
      <c r="N1621" s="86"/>
    </row>
    <row r="1622" spans="7:14" x14ac:dyDescent="0.2">
      <c r="G1622" s="149"/>
      <c r="H1622" s="149"/>
      <c r="I1622" s="149"/>
      <c r="J1622" s="86"/>
      <c r="K1622" s="86"/>
      <c r="L1622" s="86"/>
      <c r="M1622" s="86"/>
      <c r="N1622" s="86"/>
    </row>
    <row r="1623" spans="7:14" x14ac:dyDescent="0.2">
      <c r="G1623" s="149"/>
      <c r="H1623" s="149"/>
      <c r="I1623" s="149"/>
      <c r="J1623" s="86"/>
      <c r="K1623" s="86"/>
      <c r="L1623" s="86"/>
      <c r="M1623" s="86"/>
      <c r="N1623" s="86"/>
    </row>
    <row r="1624" spans="7:14" x14ac:dyDescent="0.2">
      <c r="G1624" s="149"/>
      <c r="H1624" s="149"/>
      <c r="I1624" s="149"/>
      <c r="J1624" s="86"/>
      <c r="K1624" s="86"/>
      <c r="L1624" s="86"/>
      <c r="M1624" s="86"/>
      <c r="N1624" s="86"/>
    </row>
    <row r="1625" spans="7:14" x14ac:dyDescent="0.2">
      <c r="G1625" s="149"/>
      <c r="H1625" s="149"/>
      <c r="I1625" s="149"/>
      <c r="J1625" s="86"/>
      <c r="K1625" s="86"/>
      <c r="L1625" s="86"/>
      <c r="M1625" s="86"/>
      <c r="N1625" s="86"/>
    </row>
    <row r="1626" spans="7:14" x14ac:dyDescent="0.2">
      <c r="G1626" s="149"/>
      <c r="H1626" s="149"/>
      <c r="I1626" s="149"/>
      <c r="J1626" s="86"/>
      <c r="K1626" s="86"/>
      <c r="L1626" s="86"/>
      <c r="M1626" s="86"/>
      <c r="N1626" s="86"/>
    </row>
    <row r="1627" spans="7:14" x14ac:dyDescent="0.2">
      <c r="G1627" s="149"/>
      <c r="H1627" s="149"/>
      <c r="I1627" s="149"/>
      <c r="J1627" s="86"/>
      <c r="K1627" s="86"/>
      <c r="L1627" s="86"/>
      <c r="M1627" s="86"/>
      <c r="N1627" s="86"/>
    </row>
    <row r="1628" spans="7:14" x14ac:dyDescent="0.2">
      <c r="G1628" s="149"/>
      <c r="H1628" s="149"/>
      <c r="I1628" s="149"/>
      <c r="J1628" s="86"/>
      <c r="K1628" s="86"/>
      <c r="L1628" s="86"/>
      <c r="M1628" s="86"/>
      <c r="N1628" s="86"/>
    </row>
    <row r="1629" spans="7:14" x14ac:dyDescent="0.2">
      <c r="G1629" s="149"/>
      <c r="H1629" s="149"/>
      <c r="I1629" s="149"/>
      <c r="J1629" s="86"/>
      <c r="K1629" s="86"/>
      <c r="L1629" s="86"/>
      <c r="M1629" s="86"/>
      <c r="N1629" s="86"/>
    </row>
    <row r="1630" spans="7:14" x14ac:dyDescent="0.2">
      <c r="G1630" s="149"/>
      <c r="H1630" s="149"/>
      <c r="I1630" s="149"/>
      <c r="J1630" s="86"/>
      <c r="K1630" s="86"/>
      <c r="L1630" s="86"/>
      <c r="M1630" s="86"/>
      <c r="N1630" s="86"/>
    </row>
    <row r="1631" spans="7:14" x14ac:dyDescent="0.2">
      <c r="G1631" s="149"/>
      <c r="H1631" s="149"/>
      <c r="I1631" s="149"/>
      <c r="J1631" s="86"/>
      <c r="K1631" s="86"/>
      <c r="L1631" s="86"/>
      <c r="M1631" s="86"/>
      <c r="N1631" s="86"/>
    </row>
    <row r="1632" spans="7:14" x14ac:dyDescent="0.2">
      <c r="G1632" s="149"/>
      <c r="H1632" s="149"/>
      <c r="I1632" s="149"/>
      <c r="J1632" s="86"/>
      <c r="K1632" s="86"/>
      <c r="L1632" s="86"/>
      <c r="M1632" s="86"/>
      <c r="N1632" s="86"/>
    </row>
    <row r="1633" spans="7:14" x14ac:dyDescent="0.2">
      <c r="G1633" s="149"/>
      <c r="H1633" s="149"/>
      <c r="I1633" s="149"/>
      <c r="J1633" s="86"/>
      <c r="K1633" s="86"/>
      <c r="L1633" s="86"/>
      <c r="M1633" s="86"/>
      <c r="N1633" s="86"/>
    </row>
    <row r="1634" spans="7:14" x14ac:dyDescent="0.2">
      <c r="G1634" s="149"/>
      <c r="H1634" s="149"/>
      <c r="I1634" s="149"/>
      <c r="J1634" s="86"/>
      <c r="K1634" s="86"/>
      <c r="L1634" s="86"/>
      <c r="M1634" s="86"/>
      <c r="N1634" s="86"/>
    </row>
    <row r="1635" spans="7:14" x14ac:dyDescent="0.2">
      <c r="G1635" s="149"/>
      <c r="H1635" s="149"/>
      <c r="I1635" s="149"/>
      <c r="J1635" s="86"/>
      <c r="K1635" s="86"/>
      <c r="L1635" s="86"/>
      <c r="M1635" s="86"/>
      <c r="N1635" s="86"/>
    </row>
    <row r="1636" spans="7:14" x14ac:dyDescent="0.2">
      <c r="G1636" s="149"/>
      <c r="H1636" s="149"/>
      <c r="I1636" s="149"/>
      <c r="J1636" s="86"/>
      <c r="K1636" s="86"/>
      <c r="L1636" s="86"/>
      <c r="M1636" s="86"/>
      <c r="N1636" s="86"/>
    </row>
    <row r="1637" spans="7:14" x14ac:dyDescent="0.2">
      <c r="G1637" s="149"/>
      <c r="H1637" s="149"/>
      <c r="I1637" s="149"/>
      <c r="J1637" s="86"/>
      <c r="K1637" s="86"/>
      <c r="L1637" s="86"/>
      <c r="M1637" s="86"/>
      <c r="N1637" s="86"/>
    </row>
    <row r="1638" spans="7:14" x14ac:dyDescent="0.2">
      <c r="G1638" s="149"/>
      <c r="H1638" s="149"/>
      <c r="I1638" s="149"/>
      <c r="J1638" s="86"/>
      <c r="K1638" s="86"/>
      <c r="L1638" s="86"/>
      <c r="M1638" s="86"/>
      <c r="N1638" s="86"/>
    </row>
    <row r="1639" spans="7:14" x14ac:dyDescent="0.2">
      <c r="G1639" s="149"/>
      <c r="H1639" s="149"/>
      <c r="I1639" s="149"/>
      <c r="J1639" s="86"/>
      <c r="K1639" s="86"/>
      <c r="L1639" s="86"/>
      <c r="M1639" s="86"/>
      <c r="N1639" s="86"/>
    </row>
    <row r="1640" spans="7:14" x14ac:dyDescent="0.2">
      <c r="G1640" s="149"/>
      <c r="H1640" s="149"/>
      <c r="I1640" s="149"/>
      <c r="J1640" s="86"/>
      <c r="K1640" s="86"/>
      <c r="L1640" s="86"/>
      <c r="M1640" s="86"/>
      <c r="N1640" s="86"/>
    </row>
    <row r="1641" spans="7:14" x14ac:dyDescent="0.2">
      <c r="G1641" s="149"/>
      <c r="H1641" s="149"/>
      <c r="I1641" s="149"/>
      <c r="J1641" s="86"/>
      <c r="K1641" s="86"/>
      <c r="L1641" s="86"/>
      <c r="M1641" s="86"/>
      <c r="N1641" s="86"/>
    </row>
    <row r="1642" spans="7:14" x14ac:dyDescent="0.2">
      <c r="G1642" s="149"/>
      <c r="H1642" s="149"/>
      <c r="I1642" s="149"/>
      <c r="J1642" s="86"/>
      <c r="K1642" s="86"/>
      <c r="L1642" s="86"/>
      <c r="M1642" s="86"/>
      <c r="N1642" s="86"/>
    </row>
    <row r="1643" spans="7:14" x14ac:dyDescent="0.2">
      <c r="G1643" s="149"/>
      <c r="H1643" s="149"/>
      <c r="I1643" s="149"/>
      <c r="J1643" s="86"/>
      <c r="K1643" s="86"/>
      <c r="L1643" s="86"/>
      <c r="M1643" s="86"/>
      <c r="N1643" s="86"/>
    </row>
    <row r="1644" spans="7:14" x14ac:dyDescent="0.2">
      <c r="G1644" s="149"/>
      <c r="H1644" s="149"/>
      <c r="I1644" s="149"/>
      <c r="J1644" s="86"/>
      <c r="K1644" s="86"/>
      <c r="L1644" s="86"/>
      <c r="M1644" s="86"/>
      <c r="N1644" s="86"/>
    </row>
    <row r="1645" spans="7:14" x14ac:dyDescent="0.2">
      <c r="G1645" s="149"/>
      <c r="H1645" s="149"/>
      <c r="I1645" s="149"/>
      <c r="J1645" s="86"/>
      <c r="K1645" s="86"/>
      <c r="L1645" s="86"/>
      <c r="M1645" s="86"/>
      <c r="N1645" s="86"/>
    </row>
    <row r="1646" spans="7:14" x14ac:dyDescent="0.2">
      <c r="G1646" s="149"/>
      <c r="H1646" s="149"/>
      <c r="I1646" s="149"/>
      <c r="J1646" s="86"/>
      <c r="K1646" s="86"/>
      <c r="L1646" s="86"/>
      <c r="M1646" s="86"/>
      <c r="N1646" s="86"/>
    </row>
    <row r="1647" spans="7:14" x14ac:dyDescent="0.2">
      <c r="G1647" s="149"/>
      <c r="H1647" s="149"/>
      <c r="I1647" s="149"/>
      <c r="J1647" s="86"/>
      <c r="K1647" s="86"/>
      <c r="L1647" s="86"/>
      <c r="M1647" s="86"/>
      <c r="N1647" s="86"/>
    </row>
    <row r="1648" spans="7:14" x14ac:dyDescent="0.2">
      <c r="G1648" s="149"/>
      <c r="H1648" s="149"/>
      <c r="I1648" s="149"/>
      <c r="J1648" s="86"/>
      <c r="K1648" s="86"/>
      <c r="L1648" s="86"/>
      <c r="M1648" s="86"/>
      <c r="N1648" s="86"/>
    </row>
    <row r="1649" spans="7:14" x14ac:dyDescent="0.2">
      <c r="G1649" s="149"/>
      <c r="H1649" s="149"/>
      <c r="I1649" s="149"/>
      <c r="J1649" s="86"/>
      <c r="K1649" s="86"/>
      <c r="L1649" s="86"/>
      <c r="M1649" s="86"/>
      <c r="N1649" s="86"/>
    </row>
    <row r="1650" spans="7:14" x14ac:dyDescent="0.2">
      <c r="G1650" s="149"/>
      <c r="H1650" s="149"/>
      <c r="I1650" s="149"/>
      <c r="J1650" s="86"/>
      <c r="K1650" s="86"/>
      <c r="L1650" s="86"/>
      <c r="M1650" s="86"/>
      <c r="N1650" s="86"/>
    </row>
    <row r="1651" spans="7:14" x14ac:dyDescent="0.2">
      <c r="G1651" s="149"/>
      <c r="H1651" s="149"/>
      <c r="I1651" s="149"/>
      <c r="J1651" s="86"/>
      <c r="K1651" s="86"/>
      <c r="L1651" s="86"/>
      <c r="M1651" s="86"/>
      <c r="N1651" s="86"/>
    </row>
    <row r="1652" spans="7:14" x14ac:dyDescent="0.2">
      <c r="G1652" s="149"/>
      <c r="H1652" s="149"/>
      <c r="I1652" s="149"/>
      <c r="J1652" s="86"/>
      <c r="K1652" s="86"/>
      <c r="L1652" s="86"/>
      <c r="M1652" s="86"/>
      <c r="N1652" s="86"/>
    </row>
    <row r="1653" spans="7:14" x14ac:dyDescent="0.2">
      <c r="G1653" s="149"/>
      <c r="H1653" s="149"/>
      <c r="I1653" s="149"/>
      <c r="J1653" s="86"/>
      <c r="K1653" s="86"/>
      <c r="L1653" s="86"/>
      <c r="M1653" s="86"/>
      <c r="N1653" s="86"/>
    </row>
    <row r="1654" spans="7:14" x14ac:dyDescent="0.2">
      <c r="G1654" s="149"/>
      <c r="H1654" s="149"/>
      <c r="I1654" s="149"/>
      <c r="J1654" s="86"/>
      <c r="K1654" s="86"/>
      <c r="L1654" s="86"/>
      <c r="M1654" s="86"/>
      <c r="N1654" s="86"/>
    </row>
    <row r="1655" spans="7:14" x14ac:dyDescent="0.2">
      <c r="G1655" s="149"/>
      <c r="H1655" s="149"/>
      <c r="I1655" s="149"/>
      <c r="J1655" s="86"/>
      <c r="K1655" s="86"/>
      <c r="L1655" s="86"/>
      <c r="M1655" s="86"/>
      <c r="N1655" s="86"/>
    </row>
    <row r="1656" spans="7:14" x14ac:dyDescent="0.2">
      <c r="G1656" s="149"/>
      <c r="H1656" s="149"/>
      <c r="I1656" s="149"/>
      <c r="J1656" s="86"/>
      <c r="K1656" s="86"/>
      <c r="L1656" s="86"/>
      <c r="M1656" s="86"/>
      <c r="N1656" s="86"/>
    </row>
    <row r="1657" spans="7:14" x14ac:dyDescent="0.2">
      <c r="G1657" s="149"/>
      <c r="H1657" s="149"/>
      <c r="I1657" s="149"/>
      <c r="J1657" s="86"/>
      <c r="K1657" s="86"/>
      <c r="L1657" s="86"/>
      <c r="M1657" s="86"/>
      <c r="N1657" s="86"/>
    </row>
    <row r="1658" spans="7:14" x14ac:dyDescent="0.2">
      <c r="G1658" s="149"/>
      <c r="H1658" s="149"/>
      <c r="I1658" s="149"/>
      <c r="J1658" s="86"/>
      <c r="K1658" s="86"/>
      <c r="L1658" s="86"/>
      <c r="M1658" s="86"/>
      <c r="N1658" s="86"/>
    </row>
    <row r="1659" spans="7:14" x14ac:dyDescent="0.2">
      <c r="G1659" s="149"/>
      <c r="H1659" s="149"/>
      <c r="I1659" s="149"/>
      <c r="J1659" s="86"/>
      <c r="K1659" s="86"/>
      <c r="L1659" s="86"/>
      <c r="M1659" s="86"/>
      <c r="N1659" s="86"/>
    </row>
    <row r="1660" spans="7:14" x14ac:dyDescent="0.2">
      <c r="G1660" s="149"/>
      <c r="H1660" s="149"/>
      <c r="I1660" s="149"/>
      <c r="J1660" s="86"/>
      <c r="K1660" s="86"/>
      <c r="L1660" s="86"/>
      <c r="M1660" s="86"/>
      <c r="N1660" s="86"/>
    </row>
    <row r="1661" spans="7:14" x14ac:dyDescent="0.2">
      <c r="G1661" s="149"/>
      <c r="H1661" s="149"/>
      <c r="I1661" s="149"/>
      <c r="J1661" s="86"/>
      <c r="K1661" s="86"/>
      <c r="L1661" s="86"/>
      <c r="M1661" s="86"/>
      <c r="N1661" s="86"/>
    </row>
    <row r="1662" spans="7:14" x14ac:dyDescent="0.2">
      <c r="G1662" s="149"/>
      <c r="H1662" s="149"/>
      <c r="I1662" s="149"/>
      <c r="J1662" s="86"/>
      <c r="K1662" s="86"/>
      <c r="L1662" s="86"/>
      <c r="M1662" s="86"/>
      <c r="N1662" s="86"/>
    </row>
    <row r="1663" spans="7:14" x14ac:dyDescent="0.2">
      <c r="G1663" s="149"/>
      <c r="H1663" s="149"/>
      <c r="I1663" s="149"/>
      <c r="J1663" s="86"/>
      <c r="K1663" s="86"/>
      <c r="L1663" s="86"/>
      <c r="M1663" s="86"/>
      <c r="N1663" s="86"/>
    </row>
    <row r="1664" spans="7:14" x14ac:dyDescent="0.2">
      <c r="G1664" s="149"/>
      <c r="H1664" s="149"/>
      <c r="I1664" s="149"/>
      <c r="J1664" s="86"/>
      <c r="K1664" s="86"/>
      <c r="L1664" s="86"/>
      <c r="M1664" s="86"/>
      <c r="N1664" s="86"/>
    </row>
    <row r="1665" spans="7:14" x14ac:dyDescent="0.2">
      <c r="G1665" s="149"/>
      <c r="H1665" s="149"/>
      <c r="I1665" s="149"/>
      <c r="J1665" s="86"/>
      <c r="K1665" s="86"/>
      <c r="L1665" s="86"/>
      <c r="M1665" s="86"/>
      <c r="N1665" s="86"/>
    </row>
    <row r="1666" spans="7:14" x14ac:dyDescent="0.2">
      <c r="G1666" s="149"/>
      <c r="H1666" s="149"/>
      <c r="I1666" s="149"/>
      <c r="J1666" s="86"/>
      <c r="K1666" s="86"/>
      <c r="L1666" s="86"/>
      <c r="M1666" s="86"/>
      <c r="N1666" s="86"/>
    </row>
    <row r="1667" spans="7:14" x14ac:dyDescent="0.2">
      <c r="G1667" s="149"/>
      <c r="H1667" s="149"/>
      <c r="I1667" s="149"/>
      <c r="J1667" s="86"/>
      <c r="K1667" s="86"/>
      <c r="L1667" s="86"/>
      <c r="M1667" s="86"/>
      <c r="N1667" s="86"/>
    </row>
    <row r="1668" spans="7:14" x14ac:dyDescent="0.2">
      <c r="G1668" s="149"/>
      <c r="H1668" s="149"/>
      <c r="I1668" s="149"/>
      <c r="J1668" s="86"/>
      <c r="K1668" s="86"/>
      <c r="L1668" s="86"/>
      <c r="M1668" s="86"/>
      <c r="N1668" s="86"/>
    </row>
    <row r="1669" spans="7:14" x14ac:dyDescent="0.2">
      <c r="G1669" s="149"/>
      <c r="H1669" s="149"/>
      <c r="I1669" s="149"/>
      <c r="J1669" s="86"/>
      <c r="K1669" s="86"/>
      <c r="L1669" s="86"/>
      <c r="M1669" s="86"/>
      <c r="N1669" s="86"/>
    </row>
    <row r="1670" spans="7:14" x14ac:dyDescent="0.2">
      <c r="G1670" s="149"/>
      <c r="H1670" s="149"/>
      <c r="I1670" s="149"/>
      <c r="J1670" s="86"/>
      <c r="K1670" s="86"/>
      <c r="L1670" s="86"/>
      <c r="M1670" s="86"/>
      <c r="N1670" s="86"/>
    </row>
    <row r="1671" spans="7:14" x14ac:dyDescent="0.2">
      <c r="G1671" s="149"/>
      <c r="H1671" s="149"/>
      <c r="I1671" s="149"/>
      <c r="J1671" s="86"/>
      <c r="K1671" s="86"/>
      <c r="L1671" s="86"/>
      <c r="M1671" s="86"/>
      <c r="N1671" s="86"/>
    </row>
    <row r="1672" spans="7:14" x14ac:dyDescent="0.2">
      <c r="G1672" s="149"/>
      <c r="H1672" s="149"/>
      <c r="I1672" s="149"/>
      <c r="J1672" s="86"/>
      <c r="K1672" s="86"/>
      <c r="L1672" s="86"/>
      <c r="M1672" s="86"/>
      <c r="N1672" s="86"/>
    </row>
    <row r="1673" spans="7:14" x14ac:dyDescent="0.2">
      <c r="G1673" s="149"/>
      <c r="H1673" s="149"/>
      <c r="I1673" s="149"/>
      <c r="J1673" s="86"/>
      <c r="K1673" s="86"/>
      <c r="L1673" s="86"/>
      <c r="M1673" s="86"/>
      <c r="N1673" s="86"/>
    </row>
    <row r="1674" spans="7:14" x14ac:dyDescent="0.2">
      <c r="G1674" s="149"/>
      <c r="H1674" s="149"/>
      <c r="I1674" s="149"/>
      <c r="J1674" s="86"/>
      <c r="K1674" s="86"/>
      <c r="L1674" s="86"/>
      <c r="M1674" s="86"/>
      <c r="N1674" s="86"/>
    </row>
    <row r="1675" spans="7:14" x14ac:dyDescent="0.2">
      <c r="G1675" s="149"/>
      <c r="H1675" s="149"/>
      <c r="I1675" s="149"/>
      <c r="J1675" s="86"/>
      <c r="K1675" s="86"/>
      <c r="L1675" s="86"/>
      <c r="M1675" s="86"/>
      <c r="N1675" s="86"/>
    </row>
    <row r="1676" spans="7:14" x14ac:dyDescent="0.2">
      <c r="G1676" s="149"/>
      <c r="H1676" s="149"/>
      <c r="I1676" s="149"/>
      <c r="J1676" s="86"/>
      <c r="K1676" s="86"/>
      <c r="L1676" s="86"/>
      <c r="M1676" s="86"/>
      <c r="N1676" s="86"/>
    </row>
    <row r="1677" spans="7:14" x14ac:dyDescent="0.2">
      <c r="G1677" s="149"/>
      <c r="H1677" s="149"/>
      <c r="I1677" s="149"/>
      <c r="J1677" s="86"/>
      <c r="K1677" s="86"/>
      <c r="L1677" s="86"/>
      <c r="M1677" s="86"/>
      <c r="N1677" s="86"/>
    </row>
    <row r="1678" spans="7:14" x14ac:dyDescent="0.2">
      <c r="G1678" s="149"/>
      <c r="H1678" s="149"/>
      <c r="I1678" s="149"/>
      <c r="J1678" s="86"/>
      <c r="K1678" s="86"/>
      <c r="L1678" s="86"/>
      <c r="M1678" s="86"/>
      <c r="N1678" s="86"/>
    </row>
    <row r="1679" spans="7:14" x14ac:dyDescent="0.2">
      <c r="G1679" s="149"/>
      <c r="H1679" s="149"/>
      <c r="I1679" s="149"/>
      <c r="J1679" s="86"/>
      <c r="K1679" s="86"/>
      <c r="L1679" s="86"/>
      <c r="M1679" s="86"/>
      <c r="N1679" s="86"/>
    </row>
    <row r="1680" spans="7:14" x14ac:dyDescent="0.2">
      <c r="G1680" s="149"/>
      <c r="H1680" s="149"/>
      <c r="I1680" s="149"/>
      <c r="J1680" s="86"/>
      <c r="K1680" s="86"/>
      <c r="L1680" s="86"/>
      <c r="M1680" s="86"/>
      <c r="N1680" s="86"/>
    </row>
    <row r="1681" spans="7:14" x14ac:dyDescent="0.2">
      <c r="G1681" s="149"/>
      <c r="H1681" s="149"/>
      <c r="I1681" s="149"/>
      <c r="J1681" s="86"/>
      <c r="K1681" s="86"/>
      <c r="L1681" s="86"/>
      <c r="M1681" s="86"/>
      <c r="N1681" s="86"/>
    </row>
    <row r="1682" spans="7:14" x14ac:dyDescent="0.2">
      <c r="G1682" s="149"/>
      <c r="H1682" s="149"/>
      <c r="I1682" s="149"/>
      <c r="J1682" s="86"/>
      <c r="K1682" s="86"/>
      <c r="L1682" s="86"/>
      <c r="M1682" s="86"/>
      <c r="N1682" s="86"/>
    </row>
    <row r="1683" spans="7:14" x14ac:dyDescent="0.2">
      <c r="G1683" s="149"/>
      <c r="H1683" s="149"/>
      <c r="I1683" s="149"/>
      <c r="J1683" s="86"/>
      <c r="K1683" s="86"/>
      <c r="L1683" s="86"/>
      <c r="M1683" s="86"/>
      <c r="N1683" s="86"/>
    </row>
    <row r="1684" spans="7:14" x14ac:dyDescent="0.2">
      <c r="G1684" s="149"/>
      <c r="H1684" s="149"/>
      <c r="I1684" s="149"/>
      <c r="J1684" s="86"/>
      <c r="K1684" s="86"/>
      <c r="L1684" s="86"/>
      <c r="M1684" s="86"/>
      <c r="N1684" s="86"/>
    </row>
    <row r="1685" spans="7:14" x14ac:dyDescent="0.2">
      <c r="G1685" s="149"/>
      <c r="H1685" s="149"/>
      <c r="I1685" s="149"/>
      <c r="J1685" s="86"/>
      <c r="K1685" s="86"/>
      <c r="L1685" s="86"/>
      <c r="M1685" s="86"/>
      <c r="N1685" s="86"/>
    </row>
    <row r="1686" spans="7:14" x14ac:dyDescent="0.2">
      <c r="G1686" s="149"/>
      <c r="H1686" s="149"/>
      <c r="I1686" s="149"/>
      <c r="J1686" s="86"/>
      <c r="K1686" s="86"/>
      <c r="L1686" s="86"/>
      <c r="M1686" s="86"/>
      <c r="N1686" s="86"/>
    </row>
    <row r="1687" spans="7:14" x14ac:dyDescent="0.2">
      <c r="G1687" s="149"/>
      <c r="H1687" s="149"/>
      <c r="I1687" s="149"/>
      <c r="J1687" s="86"/>
      <c r="K1687" s="86"/>
      <c r="L1687" s="86"/>
      <c r="M1687" s="86"/>
      <c r="N1687" s="86"/>
    </row>
    <row r="1688" spans="7:14" x14ac:dyDescent="0.2">
      <c r="G1688" s="149"/>
      <c r="H1688" s="149"/>
      <c r="I1688" s="149"/>
      <c r="J1688" s="86"/>
      <c r="K1688" s="86"/>
      <c r="L1688" s="86"/>
      <c r="M1688" s="86"/>
      <c r="N1688" s="86"/>
    </row>
    <row r="1689" spans="7:14" x14ac:dyDescent="0.2">
      <c r="G1689" s="149"/>
      <c r="H1689" s="149"/>
      <c r="I1689" s="149"/>
      <c r="J1689" s="86"/>
      <c r="K1689" s="86"/>
      <c r="L1689" s="86"/>
      <c r="M1689" s="86"/>
      <c r="N1689" s="86"/>
    </row>
    <row r="1690" spans="7:14" x14ac:dyDescent="0.2">
      <c r="G1690" s="149"/>
      <c r="H1690" s="149"/>
      <c r="I1690" s="149"/>
      <c r="J1690" s="86"/>
      <c r="K1690" s="86"/>
      <c r="L1690" s="86"/>
      <c r="M1690" s="86"/>
      <c r="N1690" s="86"/>
    </row>
    <row r="1691" spans="7:14" x14ac:dyDescent="0.2">
      <c r="G1691" s="149"/>
      <c r="H1691" s="149"/>
      <c r="I1691" s="149"/>
      <c r="J1691" s="86"/>
      <c r="K1691" s="86"/>
      <c r="L1691" s="86"/>
      <c r="M1691" s="86"/>
      <c r="N1691" s="86"/>
    </row>
    <row r="1692" spans="7:14" x14ac:dyDescent="0.2">
      <c r="G1692" s="149"/>
      <c r="H1692" s="149"/>
      <c r="I1692" s="149"/>
      <c r="J1692" s="86"/>
      <c r="K1692" s="86"/>
      <c r="L1692" s="86"/>
      <c r="M1692" s="86"/>
      <c r="N1692" s="86"/>
    </row>
    <row r="1693" spans="7:14" x14ac:dyDescent="0.2">
      <c r="G1693" s="149"/>
      <c r="H1693" s="149"/>
      <c r="I1693" s="149"/>
      <c r="J1693" s="86"/>
      <c r="K1693" s="86"/>
      <c r="L1693" s="86"/>
      <c r="M1693" s="86"/>
      <c r="N1693" s="86"/>
    </row>
    <row r="1694" spans="7:14" x14ac:dyDescent="0.2">
      <c r="G1694" s="149"/>
      <c r="H1694" s="149"/>
      <c r="I1694" s="149"/>
      <c r="J1694" s="86"/>
      <c r="K1694" s="86"/>
      <c r="L1694" s="86"/>
      <c r="M1694" s="86"/>
      <c r="N1694" s="86"/>
    </row>
    <row r="1695" spans="7:14" x14ac:dyDescent="0.2">
      <c r="G1695" s="149"/>
      <c r="H1695" s="149"/>
      <c r="I1695" s="149"/>
      <c r="J1695" s="86"/>
      <c r="K1695" s="86"/>
      <c r="L1695" s="86"/>
      <c r="M1695" s="86"/>
      <c r="N1695" s="86"/>
    </row>
    <row r="1696" spans="7:14" x14ac:dyDescent="0.2">
      <c r="G1696" s="149"/>
      <c r="H1696" s="149"/>
      <c r="I1696" s="149"/>
      <c r="J1696" s="86"/>
      <c r="K1696" s="86"/>
      <c r="L1696" s="86"/>
      <c r="M1696" s="86"/>
      <c r="N1696" s="86"/>
    </row>
    <row r="1697" spans="7:14" x14ac:dyDescent="0.2">
      <c r="G1697" s="149"/>
      <c r="H1697" s="149"/>
      <c r="I1697" s="149"/>
      <c r="J1697" s="86"/>
      <c r="K1697" s="86"/>
      <c r="L1697" s="86"/>
      <c r="M1697" s="86"/>
      <c r="N1697" s="86"/>
    </row>
    <row r="1698" spans="7:14" x14ac:dyDescent="0.2">
      <c r="G1698" s="149"/>
      <c r="H1698" s="149"/>
      <c r="I1698" s="149"/>
      <c r="J1698" s="86"/>
      <c r="K1698" s="86"/>
      <c r="L1698" s="86"/>
      <c r="M1698" s="86"/>
      <c r="N1698" s="86"/>
    </row>
    <row r="1699" spans="7:14" x14ac:dyDescent="0.2">
      <c r="G1699" s="149"/>
      <c r="H1699" s="149"/>
      <c r="I1699" s="149"/>
      <c r="J1699" s="86"/>
      <c r="K1699" s="86"/>
      <c r="L1699" s="86"/>
      <c r="M1699" s="86"/>
      <c r="N1699" s="86"/>
    </row>
    <row r="1700" spans="7:14" x14ac:dyDescent="0.2">
      <c r="G1700" s="149"/>
      <c r="H1700" s="149"/>
      <c r="I1700" s="149"/>
      <c r="J1700" s="86"/>
      <c r="K1700" s="86"/>
      <c r="L1700" s="86"/>
      <c r="M1700" s="86"/>
      <c r="N1700" s="86"/>
    </row>
    <row r="1701" spans="7:14" x14ac:dyDescent="0.2">
      <c r="G1701" s="149"/>
      <c r="H1701" s="149"/>
      <c r="I1701" s="149"/>
      <c r="J1701" s="86"/>
      <c r="K1701" s="86"/>
      <c r="L1701" s="86"/>
      <c r="M1701" s="86"/>
      <c r="N1701" s="86"/>
    </row>
    <row r="1702" spans="7:14" x14ac:dyDescent="0.2">
      <c r="G1702" s="149"/>
      <c r="H1702" s="149"/>
      <c r="I1702" s="149"/>
      <c r="J1702" s="86"/>
      <c r="K1702" s="86"/>
      <c r="L1702" s="86"/>
      <c r="M1702" s="86"/>
      <c r="N1702" s="86"/>
    </row>
    <row r="1703" spans="7:14" x14ac:dyDescent="0.2">
      <c r="G1703" s="149"/>
      <c r="H1703" s="149"/>
      <c r="I1703" s="149"/>
      <c r="J1703" s="86"/>
      <c r="K1703" s="86"/>
      <c r="L1703" s="86"/>
      <c r="M1703" s="86"/>
      <c r="N1703" s="86"/>
    </row>
    <row r="1704" spans="7:14" x14ac:dyDescent="0.2">
      <c r="G1704" s="149"/>
      <c r="H1704" s="149"/>
      <c r="I1704" s="149"/>
      <c r="J1704" s="86"/>
      <c r="K1704" s="86"/>
      <c r="L1704" s="86"/>
      <c r="M1704" s="86"/>
      <c r="N1704" s="86"/>
    </row>
    <row r="1705" spans="7:14" x14ac:dyDescent="0.2">
      <c r="G1705" s="149"/>
      <c r="H1705" s="149"/>
      <c r="I1705" s="149"/>
      <c r="J1705" s="86"/>
      <c r="K1705" s="86"/>
      <c r="L1705" s="86"/>
      <c r="M1705" s="86"/>
      <c r="N1705" s="86"/>
    </row>
    <row r="1706" spans="7:14" x14ac:dyDescent="0.2">
      <c r="G1706" s="149"/>
      <c r="H1706" s="149"/>
      <c r="I1706" s="149"/>
      <c r="J1706" s="86"/>
      <c r="K1706" s="86"/>
      <c r="L1706" s="86"/>
      <c r="M1706" s="86"/>
      <c r="N1706" s="86"/>
    </row>
    <row r="1707" spans="7:14" x14ac:dyDescent="0.2">
      <c r="G1707" s="149"/>
      <c r="H1707" s="149"/>
      <c r="I1707" s="149"/>
      <c r="J1707" s="86"/>
      <c r="K1707" s="86"/>
      <c r="L1707" s="86"/>
      <c r="M1707" s="86"/>
      <c r="N1707" s="86"/>
    </row>
    <row r="1708" spans="7:14" x14ac:dyDescent="0.2">
      <c r="G1708" s="149"/>
      <c r="H1708" s="149"/>
      <c r="I1708" s="149"/>
      <c r="J1708" s="86"/>
      <c r="K1708" s="86"/>
      <c r="L1708" s="86"/>
      <c r="M1708" s="86"/>
      <c r="N1708" s="86"/>
    </row>
    <row r="1709" spans="7:14" x14ac:dyDescent="0.2">
      <c r="G1709" s="149"/>
      <c r="H1709" s="149"/>
      <c r="I1709" s="149"/>
      <c r="J1709" s="86"/>
      <c r="K1709" s="86"/>
      <c r="L1709" s="86"/>
      <c r="M1709" s="86"/>
      <c r="N1709" s="86"/>
    </row>
    <row r="1710" spans="7:14" x14ac:dyDescent="0.2">
      <c r="G1710" s="149"/>
      <c r="H1710" s="149"/>
      <c r="I1710" s="149"/>
      <c r="J1710" s="86"/>
      <c r="K1710" s="86"/>
      <c r="L1710" s="86"/>
      <c r="M1710" s="86"/>
      <c r="N1710" s="86"/>
    </row>
    <row r="1711" spans="7:14" x14ac:dyDescent="0.2">
      <c r="G1711" s="149"/>
      <c r="H1711" s="149"/>
      <c r="I1711" s="149"/>
      <c r="J1711" s="86"/>
      <c r="K1711" s="86"/>
      <c r="L1711" s="86"/>
      <c r="M1711" s="86"/>
      <c r="N1711" s="86"/>
    </row>
    <row r="1712" spans="7:14" x14ac:dyDescent="0.2">
      <c r="G1712" s="149"/>
      <c r="H1712" s="149"/>
      <c r="I1712" s="149"/>
      <c r="J1712" s="86"/>
      <c r="K1712" s="86"/>
      <c r="L1712" s="86"/>
      <c r="M1712" s="86"/>
      <c r="N1712" s="86"/>
    </row>
    <row r="1713" spans="7:14" x14ac:dyDescent="0.2">
      <c r="G1713" s="149"/>
      <c r="H1713" s="149"/>
      <c r="I1713" s="149"/>
      <c r="J1713" s="86"/>
      <c r="K1713" s="86"/>
      <c r="L1713" s="86"/>
      <c r="M1713" s="86"/>
      <c r="N1713" s="86"/>
    </row>
    <row r="1714" spans="7:14" x14ac:dyDescent="0.2">
      <c r="G1714" s="149"/>
      <c r="H1714" s="149"/>
      <c r="I1714" s="149"/>
      <c r="J1714" s="86"/>
      <c r="K1714" s="86"/>
      <c r="L1714" s="86"/>
      <c r="M1714" s="86"/>
      <c r="N1714" s="86"/>
    </row>
    <row r="1715" spans="7:14" x14ac:dyDescent="0.2">
      <c r="G1715" s="149"/>
      <c r="H1715" s="149"/>
      <c r="I1715" s="149"/>
      <c r="J1715" s="86"/>
      <c r="K1715" s="86"/>
      <c r="L1715" s="86"/>
      <c r="M1715" s="86"/>
      <c r="N1715" s="86"/>
    </row>
    <row r="1716" spans="7:14" x14ac:dyDescent="0.2">
      <c r="G1716" s="149"/>
      <c r="H1716" s="149"/>
      <c r="I1716" s="149"/>
      <c r="J1716" s="86"/>
      <c r="K1716" s="86"/>
      <c r="L1716" s="86"/>
      <c r="M1716" s="86"/>
      <c r="N1716" s="86"/>
    </row>
    <row r="1717" spans="7:14" x14ac:dyDescent="0.2">
      <c r="G1717" s="149"/>
      <c r="H1717" s="149"/>
      <c r="I1717" s="149"/>
      <c r="J1717" s="86"/>
      <c r="K1717" s="86"/>
      <c r="L1717" s="86"/>
      <c r="M1717" s="86"/>
      <c r="N1717" s="86"/>
    </row>
    <row r="1718" spans="7:14" x14ac:dyDescent="0.2">
      <c r="G1718" s="149"/>
      <c r="H1718" s="149"/>
      <c r="I1718" s="149"/>
      <c r="J1718" s="86"/>
      <c r="K1718" s="86"/>
      <c r="L1718" s="86"/>
      <c r="M1718" s="86"/>
      <c r="N1718" s="86"/>
    </row>
    <row r="1719" spans="7:14" x14ac:dyDescent="0.2">
      <c r="G1719" s="149"/>
      <c r="H1719" s="149"/>
      <c r="I1719" s="149"/>
      <c r="J1719" s="86"/>
      <c r="K1719" s="86"/>
      <c r="L1719" s="86"/>
      <c r="M1719" s="86"/>
      <c r="N1719" s="86"/>
    </row>
    <row r="1720" spans="7:14" x14ac:dyDescent="0.2">
      <c r="G1720" s="149"/>
      <c r="H1720" s="149"/>
      <c r="I1720" s="149"/>
      <c r="J1720" s="86"/>
      <c r="K1720" s="86"/>
      <c r="L1720" s="86"/>
      <c r="M1720" s="86"/>
      <c r="N1720" s="86"/>
    </row>
    <row r="1721" spans="7:14" x14ac:dyDescent="0.2">
      <c r="G1721" s="149"/>
      <c r="H1721" s="149"/>
      <c r="I1721" s="149"/>
      <c r="J1721" s="86"/>
      <c r="K1721" s="86"/>
      <c r="L1721" s="86"/>
      <c r="M1721" s="86"/>
      <c r="N1721" s="86"/>
    </row>
    <row r="1722" spans="7:14" x14ac:dyDescent="0.2">
      <c r="G1722" s="149"/>
      <c r="H1722" s="149"/>
      <c r="I1722" s="149"/>
      <c r="J1722" s="86"/>
      <c r="K1722" s="86"/>
      <c r="L1722" s="86"/>
      <c r="M1722" s="86"/>
      <c r="N1722" s="86"/>
    </row>
    <row r="1723" spans="7:14" x14ac:dyDescent="0.2">
      <c r="G1723" s="149"/>
      <c r="H1723" s="149"/>
      <c r="I1723" s="149"/>
      <c r="J1723" s="86"/>
      <c r="K1723" s="86"/>
      <c r="L1723" s="86"/>
      <c r="M1723" s="86"/>
      <c r="N1723" s="86"/>
    </row>
    <row r="1724" spans="7:14" x14ac:dyDescent="0.2">
      <c r="G1724" s="149"/>
      <c r="H1724" s="149"/>
      <c r="I1724" s="149"/>
      <c r="J1724" s="86"/>
      <c r="K1724" s="86"/>
      <c r="L1724" s="86"/>
      <c r="M1724" s="86"/>
      <c r="N1724" s="86"/>
    </row>
    <row r="1725" spans="7:14" x14ac:dyDescent="0.2">
      <c r="G1725" s="149"/>
      <c r="H1725" s="149"/>
      <c r="I1725" s="149"/>
      <c r="J1725" s="86"/>
      <c r="K1725" s="86"/>
      <c r="L1725" s="86"/>
      <c r="M1725" s="86"/>
      <c r="N1725" s="86"/>
    </row>
    <row r="1726" spans="7:14" x14ac:dyDescent="0.2">
      <c r="G1726" s="149"/>
      <c r="H1726" s="149"/>
      <c r="I1726" s="149"/>
      <c r="J1726" s="86"/>
      <c r="K1726" s="86"/>
      <c r="L1726" s="86"/>
      <c r="M1726" s="86"/>
      <c r="N1726" s="86"/>
    </row>
    <row r="1727" spans="7:14" x14ac:dyDescent="0.2">
      <c r="G1727" s="149"/>
      <c r="H1727" s="149"/>
      <c r="I1727" s="149"/>
      <c r="J1727" s="86"/>
      <c r="K1727" s="86"/>
      <c r="L1727" s="86"/>
      <c r="M1727" s="86"/>
      <c r="N1727" s="86"/>
    </row>
    <row r="1728" spans="7:14" x14ac:dyDescent="0.2">
      <c r="G1728" s="149"/>
      <c r="H1728" s="149"/>
      <c r="I1728" s="149"/>
      <c r="J1728" s="86"/>
      <c r="K1728" s="86"/>
      <c r="L1728" s="86"/>
      <c r="M1728" s="86"/>
      <c r="N1728" s="86"/>
    </row>
    <row r="1729" spans="7:14" x14ac:dyDescent="0.2">
      <c r="G1729" s="149"/>
      <c r="H1729" s="149"/>
      <c r="I1729" s="149"/>
      <c r="J1729" s="86"/>
      <c r="K1729" s="86"/>
      <c r="L1729" s="86"/>
      <c r="M1729" s="86"/>
      <c r="N1729" s="86"/>
    </row>
    <row r="1730" spans="7:14" x14ac:dyDescent="0.2">
      <c r="G1730" s="149"/>
      <c r="H1730" s="149"/>
      <c r="I1730" s="149"/>
      <c r="J1730" s="86"/>
      <c r="K1730" s="86"/>
      <c r="L1730" s="86"/>
      <c r="M1730" s="86"/>
      <c r="N1730" s="86"/>
    </row>
    <row r="1731" spans="7:14" x14ac:dyDescent="0.2">
      <c r="G1731" s="149"/>
      <c r="H1731" s="149"/>
      <c r="I1731" s="149"/>
      <c r="J1731" s="86"/>
      <c r="K1731" s="86"/>
      <c r="L1731" s="86"/>
      <c r="M1731" s="86"/>
      <c r="N1731" s="86"/>
    </row>
    <row r="1732" spans="7:14" x14ac:dyDescent="0.2">
      <c r="G1732" s="149"/>
      <c r="H1732" s="149"/>
      <c r="I1732" s="149"/>
      <c r="J1732" s="86"/>
      <c r="K1732" s="86"/>
      <c r="L1732" s="86"/>
      <c r="M1732" s="86"/>
      <c r="N1732" s="86"/>
    </row>
    <row r="1733" spans="7:14" x14ac:dyDescent="0.2">
      <c r="G1733" s="149"/>
      <c r="H1733" s="149"/>
      <c r="I1733" s="149"/>
      <c r="J1733" s="86"/>
      <c r="K1733" s="86"/>
      <c r="L1733" s="86"/>
      <c r="M1733" s="86"/>
      <c r="N1733" s="86"/>
    </row>
    <row r="1734" spans="7:14" x14ac:dyDescent="0.2">
      <c r="G1734" s="149"/>
      <c r="H1734" s="149"/>
      <c r="I1734" s="149"/>
      <c r="J1734" s="86"/>
      <c r="K1734" s="86"/>
      <c r="L1734" s="86"/>
      <c r="M1734" s="86"/>
      <c r="N1734" s="86"/>
    </row>
    <row r="1735" spans="7:14" x14ac:dyDescent="0.2">
      <c r="G1735" s="149"/>
      <c r="H1735" s="149"/>
      <c r="I1735" s="149"/>
      <c r="J1735" s="86"/>
      <c r="K1735" s="86"/>
      <c r="L1735" s="86"/>
      <c r="M1735" s="86"/>
      <c r="N1735" s="86"/>
    </row>
    <row r="1736" spans="7:14" x14ac:dyDescent="0.2">
      <c r="G1736" s="149"/>
      <c r="H1736" s="149"/>
      <c r="I1736" s="149"/>
      <c r="J1736" s="86"/>
      <c r="K1736" s="86"/>
      <c r="L1736" s="86"/>
      <c r="M1736" s="86"/>
      <c r="N1736" s="86"/>
    </row>
    <row r="1737" spans="7:14" x14ac:dyDescent="0.2">
      <c r="G1737" s="149"/>
      <c r="H1737" s="149"/>
      <c r="I1737" s="149"/>
      <c r="J1737" s="86"/>
      <c r="K1737" s="86"/>
      <c r="L1737" s="86"/>
      <c r="M1737" s="86"/>
      <c r="N1737" s="86"/>
    </row>
    <row r="1738" spans="7:14" x14ac:dyDescent="0.2">
      <c r="G1738" s="149"/>
      <c r="H1738" s="149"/>
      <c r="I1738" s="149"/>
      <c r="J1738" s="86"/>
      <c r="K1738" s="86"/>
      <c r="L1738" s="86"/>
      <c r="M1738" s="86"/>
      <c r="N1738" s="86"/>
    </row>
    <row r="1739" spans="7:14" x14ac:dyDescent="0.2">
      <c r="G1739" s="149"/>
      <c r="H1739" s="149"/>
      <c r="I1739" s="149"/>
      <c r="J1739" s="86"/>
      <c r="K1739" s="86"/>
      <c r="L1739" s="86"/>
      <c r="M1739" s="86"/>
      <c r="N1739" s="86"/>
    </row>
    <row r="1740" spans="7:14" x14ac:dyDescent="0.2">
      <c r="G1740" s="149"/>
      <c r="H1740" s="149"/>
      <c r="I1740" s="149"/>
      <c r="J1740" s="86"/>
      <c r="K1740" s="86"/>
      <c r="L1740" s="86"/>
      <c r="M1740" s="86"/>
      <c r="N1740" s="86"/>
    </row>
    <row r="1741" spans="7:14" x14ac:dyDescent="0.2">
      <c r="G1741" s="149"/>
      <c r="H1741" s="149"/>
      <c r="I1741" s="149"/>
      <c r="J1741" s="86"/>
      <c r="K1741" s="86"/>
      <c r="L1741" s="86"/>
      <c r="M1741" s="86"/>
      <c r="N1741" s="86"/>
    </row>
    <row r="1742" spans="7:14" x14ac:dyDescent="0.2">
      <c r="G1742" s="149"/>
      <c r="H1742" s="149"/>
      <c r="I1742" s="149"/>
      <c r="J1742" s="86"/>
      <c r="K1742" s="86"/>
      <c r="L1742" s="86"/>
      <c r="M1742" s="86"/>
      <c r="N1742" s="86"/>
    </row>
    <row r="1743" spans="7:14" x14ac:dyDescent="0.2">
      <c r="G1743" s="149"/>
      <c r="H1743" s="149"/>
      <c r="I1743" s="149"/>
      <c r="J1743" s="86"/>
      <c r="K1743" s="86"/>
      <c r="L1743" s="86"/>
      <c r="M1743" s="86"/>
      <c r="N1743" s="86"/>
    </row>
    <row r="1744" spans="7:14" x14ac:dyDescent="0.2">
      <c r="G1744" s="149"/>
      <c r="H1744" s="149"/>
      <c r="I1744" s="149"/>
      <c r="J1744" s="86"/>
      <c r="K1744" s="86"/>
      <c r="L1744" s="86"/>
      <c r="M1744" s="86"/>
      <c r="N1744" s="86"/>
    </row>
    <row r="1745" spans="7:14" x14ac:dyDescent="0.2">
      <c r="G1745" s="149"/>
      <c r="H1745" s="149"/>
      <c r="I1745" s="149"/>
      <c r="J1745" s="86"/>
      <c r="K1745" s="86"/>
      <c r="L1745" s="86"/>
      <c r="M1745" s="86"/>
      <c r="N1745" s="86"/>
    </row>
    <row r="1746" spans="7:14" x14ac:dyDescent="0.2">
      <c r="G1746" s="149"/>
      <c r="H1746" s="149"/>
      <c r="I1746" s="149"/>
      <c r="J1746" s="86"/>
      <c r="K1746" s="86"/>
      <c r="L1746" s="86"/>
      <c r="M1746" s="86"/>
      <c r="N1746" s="86"/>
    </row>
    <row r="1747" spans="7:14" x14ac:dyDescent="0.2">
      <c r="G1747" s="149"/>
      <c r="H1747" s="149"/>
      <c r="I1747" s="149"/>
      <c r="J1747" s="86"/>
      <c r="K1747" s="86"/>
      <c r="L1747" s="86"/>
      <c r="M1747" s="86"/>
      <c r="N1747" s="86"/>
    </row>
    <row r="1748" spans="7:14" x14ac:dyDescent="0.2">
      <c r="G1748" s="149"/>
      <c r="H1748" s="149"/>
      <c r="I1748" s="149"/>
      <c r="J1748" s="86"/>
      <c r="K1748" s="86"/>
      <c r="L1748" s="86"/>
      <c r="M1748" s="86"/>
      <c r="N1748" s="86"/>
    </row>
    <row r="1749" spans="7:14" x14ac:dyDescent="0.2">
      <c r="G1749" s="149"/>
      <c r="H1749" s="149"/>
      <c r="I1749" s="149"/>
      <c r="J1749" s="86"/>
      <c r="K1749" s="86"/>
      <c r="L1749" s="86"/>
      <c r="M1749" s="86"/>
      <c r="N1749" s="86"/>
    </row>
    <row r="1750" spans="7:14" x14ac:dyDescent="0.2">
      <c r="G1750" s="149"/>
      <c r="H1750" s="149"/>
      <c r="I1750" s="149"/>
      <c r="J1750" s="86"/>
      <c r="K1750" s="86"/>
      <c r="L1750" s="86"/>
      <c r="M1750" s="86"/>
      <c r="N1750" s="86"/>
    </row>
    <row r="1751" spans="7:14" x14ac:dyDescent="0.2">
      <c r="G1751" s="149"/>
      <c r="H1751" s="149"/>
      <c r="I1751" s="149"/>
      <c r="J1751" s="86"/>
      <c r="K1751" s="86"/>
      <c r="L1751" s="86"/>
      <c r="M1751" s="86"/>
      <c r="N1751" s="86"/>
    </row>
    <row r="1752" spans="7:14" x14ac:dyDescent="0.2">
      <c r="G1752" s="149"/>
      <c r="H1752" s="149"/>
      <c r="I1752" s="149"/>
      <c r="J1752" s="86"/>
      <c r="K1752" s="86"/>
      <c r="L1752" s="86"/>
      <c r="M1752" s="86"/>
      <c r="N1752" s="86"/>
    </row>
    <row r="1753" spans="7:14" x14ac:dyDescent="0.2">
      <c r="G1753" s="149"/>
      <c r="H1753" s="149"/>
      <c r="I1753" s="149"/>
      <c r="J1753" s="86"/>
      <c r="K1753" s="86"/>
      <c r="L1753" s="86"/>
      <c r="M1753" s="86"/>
      <c r="N1753" s="86"/>
    </row>
    <row r="1754" spans="7:14" x14ac:dyDescent="0.2">
      <c r="G1754" s="149"/>
      <c r="H1754" s="149"/>
      <c r="I1754" s="149"/>
      <c r="J1754" s="86"/>
      <c r="K1754" s="86"/>
      <c r="L1754" s="86"/>
      <c r="M1754" s="86"/>
      <c r="N1754" s="86"/>
    </row>
    <row r="1755" spans="7:14" x14ac:dyDescent="0.2">
      <c r="G1755" s="149"/>
      <c r="H1755" s="149"/>
      <c r="I1755" s="149"/>
      <c r="J1755" s="86"/>
      <c r="K1755" s="86"/>
      <c r="L1755" s="86"/>
      <c r="M1755" s="86"/>
      <c r="N1755" s="86"/>
    </row>
    <row r="1756" spans="7:14" x14ac:dyDescent="0.2">
      <c r="G1756" s="149"/>
      <c r="H1756" s="149"/>
      <c r="I1756" s="149"/>
      <c r="J1756" s="86"/>
      <c r="K1756" s="86"/>
      <c r="L1756" s="86"/>
      <c r="M1756" s="86"/>
      <c r="N1756" s="86"/>
    </row>
    <row r="1757" spans="7:14" x14ac:dyDescent="0.2">
      <c r="G1757" s="149"/>
      <c r="H1757" s="149"/>
      <c r="I1757" s="149"/>
      <c r="J1757" s="86"/>
      <c r="K1757" s="86"/>
      <c r="L1757" s="86"/>
      <c r="M1757" s="86"/>
      <c r="N1757" s="86"/>
    </row>
    <row r="1758" spans="7:14" x14ac:dyDescent="0.2">
      <c r="G1758" s="149"/>
      <c r="H1758" s="149"/>
      <c r="I1758" s="149"/>
      <c r="J1758" s="86"/>
      <c r="K1758" s="86"/>
      <c r="L1758" s="86"/>
      <c r="M1758" s="86"/>
      <c r="N1758" s="86"/>
    </row>
    <row r="1759" spans="7:14" x14ac:dyDescent="0.2">
      <c r="G1759" s="149"/>
      <c r="H1759" s="149"/>
      <c r="I1759" s="149"/>
      <c r="J1759" s="86"/>
      <c r="K1759" s="86"/>
      <c r="L1759" s="86"/>
      <c r="M1759" s="86"/>
      <c r="N1759" s="86"/>
    </row>
    <row r="1760" spans="7:14" x14ac:dyDescent="0.2">
      <c r="G1760" s="149"/>
      <c r="H1760" s="149"/>
      <c r="I1760" s="149"/>
      <c r="J1760" s="86"/>
      <c r="K1760" s="86"/>
      <c r="L1760" s="86"/>
      <c r="M1760" s="86"/>
      <c r="N1760" s="86"/>
    </row>
    <row r="1761" spans="7:14" x14ac:dyDescent="0.2">
      <c r="G1761" s="149"/>
      <c r="H1761" s="149"/>
      <c r="I1761" s="149"/>
      <c r="J1761" s="86"/>
      <c r="K1761" s="86"/>
      <c r="L1761" s="86"/>
      <c r="M1761" s="86"/>
      <c r="N1761" s="86"/>
    </row>
    <row r="1762" spans="7:14" x14ac:dyDescent="0.2">
      <c r="G1762" s="149"/>
      <c r="H1762" s="149"/>
      <c r="I1762" s="149"/>
      <c r="J1762" s="86"/>
      <c r="K1762" s="86"/>
      <c r="L1762" s="86"/>
      <c r="M1762" s="86"/>
      <c r="N1762" s="86"/>
    </row>
    <row r="1763" spans="7:14" x14ac:dyDescent="0.2">
      <c r="G1763" s="149"/>
      <c r="H1763" s="149"/>
      <c r="I1763" s="149"/>
      <c r="J1763" s="86"/>
      <c r="K1763" s="86"/>
      <c r="L1763" s="86"/>
      <c r="M1763" s="86"/>
      <c r="N1763" s="86"/>
    </row>
    <row r="1764" spans="7:14" x14ac:dyDescent="0.2">
      <c r="G1764" s="149"/>
      <c r="H1764" s="149"/>
      <c r="I1764" s="149"/>
      <c r="J1764" s="86"/>
      <c r="K1764" s="86"/>
      <c r="L1764" s="86"/>
      <c r="M1764" s="86"/>
      <c r="N1764" s="86"/>
    </row>
    <row r="1765" spans="7:14" x14ac:dyDescent="0.2">
      <c r="G1765" s="149"/>
      <c r="H1765" s="149"/>
      <c r="I1765" s="149"/>
      <c r="J1765" s="86"/>
      <c r="K1765" s="86"/>
      <c r="L1765" s="86"/>
      <c r="M1765" s="86"/>
      <c r="N1765" s="86"/>
    </row>
    <row r="1766" spans="7:14" x14ac:dyDescent="0.2">
      <c r="G1766" s="149"/>
      <c r="H1766" s="149"/>
      <c r="I1766" s="149"/>
      <c r="J1766" s="86"/>
      <c r="K1766" s="86"/>
      <c r="L1766" s="86"/>
      <c r="M1766" s="86"/>
      <c r="N1766" s="86"/>
    </row>
    <row r="1767" spans="7:14" x14ac:dyDescent="0.2">
      <c r="G1767" s="149"/>
      <c r="H1767" s="149"/>
      <c r="I1767" s="149"/>
      <c r="J1767" s="86"/>
      <c r="K1767" s="86"/>
      <c r="L1767" s="86"/>
      <c r="M1767" s="86"/>
      <c r="N1767" s="86"/>
    </row>
    <row r="1768" spans="7:14" x14ac:dyDescent="0.2">
      <c r="G1768" s="149"/>
      <c r="H1768" s="149"/>
      <c r="I1768" s="149"/>
      <c r="J1768" s="86"/>
      <c r="K1768" s="86"/>
      <c r="L1768" s="86"/>
      <c r="M1768" s="86"/>
      <c r="N1768" s="86"/>
    </row>
    <row r="1769" spans="7:14" x14ac:dyDescent="0.2">
      <c r="G1769" s="149"/>
      <c r="H1769" s="149"/>
      <c r="I1769" s="149"/>
      <c r="J1769" s="86"/>
      <c r="K1769" s="86"/>
      <c r="L1769" s="86"/>
      <c r="M1769" s="86"/>
      <c r="N1769" s="86"/>
    </row>
    <row r="1770" spans="7:14" x14ac:dyDescent="0.2">
      <c r="G1770" s="149"/>
      <c r="H1770" s="149"/>
      <c r="I1770" s="149"/>
      <c r="J1770" s="86"/>
      <c r="K1770" s="86"/>
      <c r="L1770" s="86"/>
      <c r="M1770" s="86"/>
      <c r="N1770" s="86"/>
    </row>
    <row r="1771" spans="7:14" x14ac:dyDescent="0.2">
      <c r="G1771" s="149"/>
      <c r="H1771" s="149"/>
      <c r="I1771" s="149"/>
      <c r="J1771" s="86"/>
      <c r="K1771" s="86"/>
      <c r="L1771" s="86"/>
      <c r="M1771" s="86"/>
      <c r="N1771" s="86"/>
    </row>
    <row r="1772" spans="7:14" x14ac:dyDescent="0.2">
      <c r="G1772" s="149"/>
      <c r="H1772" s="149"/>
      <c r="I1772" s="149"/>
      <c r="J1772" s="86"/>
      <c r="K1772" s="86"/>
      <c r="L1772" s="86"/>
      <c r="M1772" s="86"/>
      <c r="N1772" s="86"/>
    </row>
    <row r="1773" spans="7:14" x14ac:dyDescent="0.2">
      <c r="G1773" s="149"/>
      <c r="H1773" s="149"/>
      <c r="I1773" s="149"/>
      <c r="J1773" s="86"/>
      <c r="K1773" s="86"/>
      <c r="L1773" s="86"/>
      <c r="M1773" s="86"/>
      <c r="N1773" s="86"/>
    </row>
    <row r="1774" spans="7:14" x14ac:dyDescent="0.2">
      <c r="G1774" s="149"/>
      <c r="H1774" s="149"/>
      <c r="I1774" s="149"/>
      <c r="J1774" s="86"/>
      <c r="K1774" s="86"/>
      <c r="L1774" s="86"/>
      <c r="M1774" s="86"/>
      <c r="N1774" s="86"/>
    </row>
    <row r="1775" spans="7:14" x14ac:dyDescent="0.2">
      <c r="G1775" s="149"/>
      <c r="H1775" s="149"/>
      <c r="I1775" s="149"/>
      <c r="J1775" s="86"/>
      <c r="K1775" s="86"/>
      <c r="L1775" s="86"/>
      <c r="M1775" s="86"/>
      <c r="N1775" s="86"/>
    </row>
    <row r="1776" spans="7:14" x14ac:dyDescent="0.2">
      <c r="G1776" s="149"/>
      <c r="H1776" s="149"/>
      <c r="I1776" s="149"/>
      <c r="J1776" s="86"/>
      <c r="K1776" s="86"/>
      <c r="L1776" s="86"/>
      <c r="M1776" s="86"/>
      <c r="N1776" s="86"/>
    </row>
    <row r="1777" spans="7:14" x14ac:dyDescent="0.2">
      <c r="G1777" s="149"/>
      <c r="H1777" s="149"/>
      <c r="I1777" s="149"/>
      <c r="J1777" s="86"/>
      <c r="K1777" s="86"/>
      <c r="L1777" s="86"/>
      <c r="M1777" s="86"/>
      <c r="N1777" s="86"/>
    </row>
    <row r="1778" spans="7:14" x14ac:dyDescent="0.2">
      <c r="G1778" s="149"/>
      <c r="H1778" s="149"/>
      <c r="I1778" s="149"/>
      <c r="J1778" s="86"/>
      <c r="K1778" s="86"/>
      <c r="L1778" s="86"/>
      <c r="M1778" s="86"/>
      <c r="N1778" s="86"/>
    </row>
    <row r="1779" spans="7:14" x14ac:dyDescent="0.2">
      <c r="G1779" s="149"/>
      <c r="H1779" s="149"/>
      <c r="I1779" s="149"/>
      <c r="J1779" s="86"/>
      <c r="K1779" s="86"/>
      <c r="L1779" s="86"/>
      <c r="M1779" s="86"/>
      <c r="N1779" s="86"/>
    </row>
    <row r="1780" spans="7:14" x14ac:dyDescent="0.2">
      <c r="G1780" s="149"/>
      <c r="H1780" s="149"/>
      <c r="I1780" s="149"/>
      <c r="J1780" s="86"/>
      <c r="K1780" s="86"/>
      <c r="L1780" s="86"/>
      <c r="M1780" s="86"/>
      <c r="N1780" s="86"/>
    </row>
    <row r="1781" spans="7:14" x14ac:dyDescent="0.2">
      <c r="G1781" s="149"/>
      <c r="H1781" s="149"/>
      <c r="I1781" s="149"/>
      <c r="J1781" s="86"/>
      <c r="K1781" s="86"/>
      <c r="L1781" s="86"/>
      <c r="M1781" s="86"/>
      <c r="N1781" s="86"/>
    </row>
    <row r="1782" spans="7:14" x14ac:dyDescent="0.2">
      <c r="G1782" s="149"/>
      <c r="H1782" s="149"/>
      <c r="I1782" s="149"/>
      <c r="J1782" s="86"/>
      <c r="K1782" s="86"/>
      <c r="L1782" s="86"/>
      <c r="M1782" s="86"/>
      <c r="N1782" s="86"/>
    </row>
    <row r="1783" spans="7:14" x14ac:dyDescent="0.2">
      <c r="G1783" s="149"/>
      <c r="H1783" s="149"/>
      <c r="I1783" s="149"/>
      <c r="J1783" s="86"/>
      <c r="K1783" s="86"/>
      <c r="L1783" s="86"/>
      <c r="M1783" s="86"/>
      <c r="N1783" s="86"/>
    </row>
    <row r="1784" spans="7:14" x14ac:dyDescent="0.2">
      <c r="G1784" s="149"/>
      <c r="H1784" s="149"/>
      <c r="I1784" s="149"/>
      <c r="J1784" s="86"/>
      <c r="K1784" s="86"/>
      <c r="L1784" s="86"/>
      <c r="M1784" s="86"/>
      <c r="N1784" s="86"/>
    </row>
    <row r="1785" spans="7:14" x14ac:dyDescent="0.2">
      <c r="G1785" s="149"/>
      <c r="H1785" s="149"/>
      <c r="I1785" s="149"/>
      <c r="J1785" s="86"/>
      <c r="K1785" s="86"/>
      <c r="L1785" s="86"/>
      <c r="M1785" s="86"/>
      <c r="N1785" s="86"/>
    </row>
    <row r="1786" spans="7:14" x14ac:dyDescent="0.2">
      <c r="G1786" s="149"/>
      <c r="H1786" s="149"/>
      <c r="I1786" s="149"/>
      <c r="J1786" s="86"/>
      <c r="K1786" s="86"/>
      <c r="L1786" s="86"/>
      <c r="M1786" s="86"/>
      <c r="N1786" s="86"/>
    </row>
    <row r="1787" spans="7:14" x14ac:dyDescent="0.2">
      <c r="G1787" s="149"/>
      <c r="H1787" s="149"/>
      <c r="I1787" s="149"/>
      <c r="J1787" s="86"/>
      <c r="K1787" s="86"/>
      <c r="L1787" s="86"/>
      <c r="M1787" s="86"/>
      <c r="N1787" s="86"/>
    </row>
    <row r="1788" spans="7:14" x14ac:dyDescent="0.2">
      <c r="G1788" s="149"/>
      <c r="H1788" s="149"/>
      <c r="I1788" s="149"/>
      <c r="J1788" s="86"/>
      <c r="K1788" s="86"/>
      <c r="L1788" s="86"/>
      <c r="M1788" s="86"/>
      <c r="N1788" s="86"/>
    </row>
    <row r="1789" spans="7:14" x14ac:dyDescent="0.2">
      <c r="G1789" s="149"/>
      <c r="H1789" s="149"/>
      <c r="I1789" s="149"/>
      <c r="J1789" s="86"/>
      <c r="K1789" s="86"/>
      <c r="L1789" s="86"/>
      <c r="M1789" s="86"/>
      <c r="N1789" s="86"/>
    </row>
    <row r="1790" spans="7:14" x14ac:dyDescent="0.2">
      <c r="G1790" s="149"/>
      <c r="H1790" s="149"/>
      <c r="I1790" s="149"/>
      <c r="J1790" s="86"/>
      <c r="K1790" s="86"/>
      <c r="L1790" s="86"/>
      <c r="M1790" s="86"/>
      <c r="N1790" s="86"/>
    </row>
    <row r="1791" spans="7:14" x14ac:dyDescent="0.2">
      <c r="G1791" s="149"/>
      <c r="H1791" s="149"/>
      <c r="I1791" s="149"/>
      <c r="J1791" s="86"/>
      <c r="K1791" s="86"/>
      <c r="L1791" s="86"/>
      <c r="M1791" s="86"/>
      <c r="N1791" s="86"/>
    </row>
    <row r="1792" spans="7:14" x14ac:dyDescent="0.2">
      <c r="G1792" s="149"/>
      <c r="H1792" s="149"/>
      <c r="I1792" s="149"/>
      <c r="J1792" s="86"/>
      <c r="K1792" s="86"/>
      <c r="L1792" s="86"/>
      <c r="M1792" s="86"/>
      <c r="N1792" s="86"/>
    </row>
    <row r="1793" spans="7:14" x14ac:dyDescent="0.2">
      <c r="G1793" s="149"/>
      <c r="H1793" s="149"/>
      <c r="I1793" s="149"/>
      <c r="J1793" s="86"/>
      <c r="K1793" s="86"/>
      <c r="L1793" s="86"/>
      <c r="M1793" s="86"/>
      <c r="N1793" s="86"/>
    </row>
    <row r="1794" spans="7:14" x14ac:dyDescent="0.2">
      <c r="G1794" s="149"/>
      <c r="H1794" s="149"/>
      <c r="I1794" s="149"/>
      <c r="J1794" s="86"/>
      <c r="K1794" s="86"/>
      <c r="L1794" s="86"/>
      <c r="M1794" s="86"/>
      <c r="N1794" s="86"/>
    </row>
    <row r="1795" spans="7:14" x14ac:dyDescent="0.2">
      <c r="G1795" s="149"/>
      <c r="H1795" s="149"/>
      <c r="I1795" s="149"/>
      <c r="J1795" s="86"/>
      <c r="K1795" s="86"/>
      <c r="L1795" s="86"/>
      <c r="M1795" s="86"/>
      <c r="N1795" s="86"/>
    </row>
    <row r="1796" spans="7:14" x14ac:dyDescent="0.2">
      <c r="G1796" s="149"/>
      <c r="H1796" s="149"/>
      <c r="I1796" s="149"/>
      <c r="J1796" s="86"/>
      <c r="K1796" s="86"/>
      <c r="L1796" s="86"/>
      <c r="M1796" s="86"/>
      <c r="N1796" s="86"/>
    </row>
    <row r="1797" spans="7:14" x14ac:dyDescent="0.2">
      <c r="G1797" s="149"/>
      <c r="H1797" s="149"/>
      <c r="I1797" s="149"/>
      <c r="J1797" s="86"/>
      <c r="K1797" s="86"/>
      <c r="L1797" s="86"/>
      <c r="M1797" s="86"/>
      <c r="N1797" s="86"/>
    </row>
    <row r="1798" spans="7:14" x14ac:dyDescent="0.2">
      <c r="G1798" s="149"/>
      <c r="H1798" s="149"/>
      <c r="I1798" s="149"/>
      <c r="J1798" s="86"/>
      <c r="K1798" s="86"/>
      <c r="L1798" s="86"/>
      <c r="M1798" s="86"/>
      <c r="N1798" s="86"/>
    </row>
    <row r="1799" spans="7:14" x14ac:dyDescent="0.2">
      <c r="G1799" s="149"/>
      <c r="H1799" s="149"/>
      <c r="I1799" s="149"/>
      <c r="J1799" s="86"/>
      <c r="K1799" s="86"/>
      <c r="L1799" s="86"/>
      <c r="M1799" s="86"/>
      <c r="N1799" s="86"/>
    </row>
    <row r="1800" spans="7:14" x14ac:dyDescent="0.2">
      <c r="G1800" s="149"/>
      <c r="H1800" s="149"/>
      <c r="I1800" s="149"/>
      <c r="J1800" s="86"/>
      <c r="K1800" s="86"/>
      <c r="L1800" s="86"/>
      <c r="M1800" s="86"/>
      <c r="N1800" s="86"/>
    </row>
    <row r="1801" spans="7:14" x14ac:dyDescent="0.2">
      <c r="G1801" s="149"/>
      <c r="H1801" s="149"/>
      <c r="I1801" s="149"/>
      <c r="J1801" s="86"/>
      <c r="K1801" s="86"/>
      <c r="L1801" s="86"/>
      <c r="M1801" s="86"/>
      <c r="N1801" s="86"/>
    </row>
    <row r="1802" spans="7:14" x14ac:dyDescent="0.2">
      <c r="G1802" s="149"/>
      <c r="H1802" s="149"/>
      <c r="I1802" s="149"/>
      <c r="J1802" s="86"/>
      <c r="K1802" s="86"/>
      <c r="L1802" s="86"/>
      <c r="M1802" s="86"/>
      <c r="N1802" s="86"/>
    </row>
    <row r="1803" spans="7:14" x14ac:dyDescent="0.2">
      <c r="G1803" s="149"/>
      <c r="H1803" s="149"/>
      <c r="I1803" s="149"/>
      <c r="J1803" s="86"/>
      <c r="K1803" s="86"/>
      <c r="L1803" s="86"/>
      <c r="M1803" s="86"/>
      <c r="N1803" s="86"/>
    </row>
    <row r="1804" spans="7:14" x14ac:dyDescent="0.2">
      <c r="G1804" s="149"/>
      <c r="H1804" s="149"/>
      <c r="I1804" s="149"/>
      <c r="J1804" s="86"/>
      <c r="K1804" s="86"/>
      <c r="L1804" s="86"/>
      <c r="M1804" s="86"/>
      <c r="N1804" s="86"/>
    </row>
    <row r="1805" spans="7:14" x14ac:dyDescent="0.2">
      <c r="G1805" s="149"/>
      <c r="H1805" s="149"/>
      <c r="I1805" s="149"/>
      <c r="J1805" s="86"/>
      <c r="K1805" s="86"/>
      <c r="L1805" s="86"/>
      <c r="M1805" s="86"/>
      <c r="N1805" s="86"/>
    </row>
    <row r="1806" spans="7:14" x14ac:dyDescent="0.2">
      <c r="G1806" s="149"/>
      <c r="H1806" s="149"/>
      <c r="I1806" s="149"/>
      <c r="J1806" s="86"/>
      <c r="K1806" s="86"/>
      <c r="L1806" s="86"/>
      <c r="M1806" s="86"/>
      <c r="N1806" s="86"/>
    </row>
    <row r="1807" spans="7:14" x14ac:dyDescent="0.2">
      <c r="G1807" s="149"/>
      <c r="H1807" s="149"/>
      <c r="I1807" s="149"/>
      <c r="J1807" s="86"/>
      <c r="K1807" s="86"/>
      <c r="L1807" s="86"/>
      <c r="M1807" s="86"/>
      <c r="N1807" s="86"/>
    </row>
    <row r="1808" spans="7:14" x14ac:dyDescent="0.2">
      <c r="G1808" s="149"/>
      <c r="H1808" s="149"/>
      <c r="I1808" s="149"/>
      <c r="J1808" s="86"/>
      <c r="K1808" s="86"/>
      <c r="L1808" s="86"/>
      <c r="M1808" s="86"/>
      <c r="N1808" s="86"/>
    </row>
    <row r="1809" spans="7:14" x14ac:dyDescent="0.2">
      <c r="G1809" s="149"/>
      <c r="H1809" s="149"/>
      <c r="I1809" s="149"/>
      <c r="J1809" s="86"/>
      <c r="K1809" s="86"/>
      <c r="L1809" s="86"/>
      <c r="M1809" s="86"/>
      <c r="N1809" s="86"/>
    </row>
    <row r="1810" spans="7:14" x14ac:dyDescent="0.2">
      <c r="G1810" s="149"/>
      <c r="H1810" s="149"/>
      <c r="I1810" s="149"/>
      <c r="J1810" s="86"/>
      <c r="K1810" s="86"/>
      <c r="L1810" s="86"/>
      <c r="M1810" s="86"/>
      <c r="N1810" s="86"/>
    </row>
    <row r="1811" spans="7:14" x14ac:dyDescent="0.2">
      <c r="G1811" s="149"/>
      <c r="H1811" s="149"/>
      <c r="I1811" s="149"/>
      <c r="J1811" s="86"/>
      <c r="K1811" s="86"/>
      <c r="L1811" s="86"/>
      <c r="M1811" s="86"/>
      <c r="N1811" s="86"/>
    </row>
    <row r="1812" spans="7:14" x14ac:dyDescent="0.2">
      <c r="G1812" s="149"/>
      <c r="H1812" s="149"/>
      <c r="I1812" s="149"/>
      <c r="J1812" s="86"/>
      <c r="K1812" s="86"/>
      <c r="L1812" s="86"/>
      <c r="M1812" s="86"/>
      <c r="N1812" s="86"/>
    </row>
    <row r="1813" spans="7:14" x14ac:dyDescent="0.2">
      <c r="G1813" s="149"/>
      <c r="H1813" s="149"/>
      <c r="I1813" s="149"/>
      <c r="J1813" s="86"/>
      <c r="K1813" s="86"/>
      <c r="L1813" s="86"/>
      <c r="M1813" s="86"/>
      <c r="N1813" s="86"/>
    </row>
    <row r="1814" spans="7:14" x14ac:dyDescent="0.2">
      <c r="G1814" s="149"/>
      <c r="H1814" s="149"/>
      <c r="I1814" s="149"/>
      <c r="J1814" s="86"/>
      <c r="K1814" s="86"/>
      <c r="L1814" s="86"/>
      <c r="M1814" s="86"/>
      <c r="N1814" s="86"/>
    </row>
    <row r="1815" spans="7:14" x14ac:dyDescent="0.2">
      <c r="G1815" s="149"/>
      <c r="H1815" s="149"/>
      <c r="I1815" s="149"/>
      <c r="J1815" s="86"/>
      <c r="K1815" s="86"/>
      <c r="L1815" s="86"/>
      <c r="M1815" s="86"/>
      <c r="N1815" s="86"/>
    </row>
    <row r="1816" spans="7:14" x14ac:dyDescent="0.2">
      <c r="G1816" s="149"/>
      <c r="H1816" s="149"/>
      <c r="I1816" s="149"/>
      <c r="J1816" s="86"/>
      <c r="K1816" s="86"/>
      <c r="L1816" s="86"/>
      <c r="M1816" s="86"/>
      <c r="N1816" s="86"/>
    </row>
    <row r="1817" spans="7:14" x14ac:dyDescent="0.2">
      <c r="G1817" s="149"/>
      <c r="H1817" s="149"/>
      <c r="I1817" s="149"/>
      <c r="J1817" s="86"/>
      <c r="K1817" s="86"/>
      <c r="L1817" s="86"/>
      <c r="M1817" s="86"/>
      <c r="N1817" s="86"/>
    </row>
    <row r="1818" spans="7:14" x14ac:dyDescent="0.2">
      <c r="G1818" s="149"/>
      <c r="H1818" s="149"/>
      <c r="I1818" s="149"/>
      <c r="J1818" s="86"/>
      <c r="K1818" s="86"/>
      <c r="L1818" s="86"/>
      <c r="M1818" s="86"/>
      <c r="N1818" s="86"/>
    </row>
    <row r="1819" spans="7:14" x14ac:dyDescent="0.2">
      <c r="G1819" s="149"/>
      <c r="H1819" s="149"/>
      <c r="I1819" s="149"/>
      <c r="J1819" s="86"/>
      <c r="K1819" s="86"/>
      <c r="L1819" s="86"/>
      <c r="M1819" s="86"/>
      <c r="N1819" s="86"/>
    </row>
    <row r="1820" spans="7:14" x14ac:dyDescent="0.2">
      <c r="G1820" s="149"/>
      <c r="H1820" s="149"/>
      <c r="I1820" s="149"/>
      <c r="J1820" s="86"/>
      <c r="K1820" s="86"/>
      <c r="L1820" s="86"/>
      <c r="M1820" s="86"/>
      <c r="N1820" s="86"/>
    </row>
    <row r="1821" spans="7:14" x14ac:dyDescent="0.2">
      <c r="G1821" s="149"/>
      <c r="H1821" s="149"/>
      <c r="I1821" s="149"/>
      <c r="J1821" s="86"/>
      <c r="K1821" s="86"/>
      <c r="L1821" s="86"/>
      <c r="M1821" s="86"/>
      <c r="N1821" s="86"/>
    </row>
    <row r="1822" spans="7:14" x14ac:dyDescent="0.2">
      <c r="G1822" s="149"/>
      <c r="H1822" s="149"/>
      <c r="I1822" s="149"/>
      <c r="J1822" s="86"/>
      <c r="K1822" s="86"/>
      <c r="L1822" s="86"/>
      <c r="M1822" s="86"/>
      <c r="N1822" s="86"/>
    </row>
    <row r="1823" spans="7:14" x14ac:dyDescent="0.2">
      <c r="G1823" s="149"/>
      <c r="H1823" s="149"/>
      <c r="I1823" s="149"/>
      <c r="J1823" s="86"/>
      <c r="K1823" s="86"/>
      <c r="L1823" s="86"/>
      <c r="M1823" s="86"/>
      <c r="N1823" s="86"/>
    </row>
    <row r="1824" spans="7:14" x14ac:dyDescent="0.2">
      <c r="G1824" s="149"/>
      <c r="H1824" s="149"/>
      <c r="I1824" s="149"/>
      <c r="J1824" s="86"/>
      <c r="K1824" s="86"/>
      <c r="L1824" s="86"/>
      <c r="M1824" s="86"/>
      <c r="N1824" s="86"/>
    </row>
    <row r="1825" spans="7:14" x14ac:dyDescent="0.2">
      <c r="G1825" s="149"/>
      <c r="H1825" s="149"/>
      <c r="I1825" s="149"/>
      <c r="J1825" s="86"/>
      <c r="K1825" s="86"/>
      <c r="L1825" s="86"/>
      <c r="M1825" s="86"/>
      <c r="N1825" s="86"/>
    </row>
    <row r="1826" spans="7:14" x14ac:dyDescent="0.2">
      <c r="G1826" s="149"/>
      <c r="H1826" s="149"/>
      <c r="I1826" s="149"/>
      <c r="J1826" s="86"/>
      <c r="K1826" s="86"/>
      <c r="L1826" s="86"/>
      <c r="M1826" s="86"/>
      <c r="N1826" s="86"/>
    </row>
    <row r="1827" spans="7:14" x14ac:dyDescent="0.2">
      <c r="G1827" s="149"/>
      <c r="H1827" s="149"/>
      <c r="I1827" s="149"/>
      <c r="J1827" s="86"/>
      <c r="K1827" s="86"/>
      <c r="L1827" s="86"/>
      <c r="M1827" s="86"/>
      <c r="N1827" s="86"/>
    </row>
    <row r="1828" spans="7:14" x14ac:dyDescent="0.2">
      <c r="G1828" s="149"/>
      <c r="H1828" s="149"/>
      <c r="I1828" s="149"/>
      <c r="J1828" s="86"/>
      <c r="K1828" s="86"/>
      <c r="L1828" s="86"/>
      <c r="M1828" s="86"/>
      <c r="N1828" s="86"/>
    </row>
    <row r="1829" spans="7:14" x14ac:dyDescent="0.2">
      <c r="G1829" s="149"/>
      <c r="H1829" s="149"/>
      <c r="I1829" s="149"/>
      <c r="J1829" s="86"/>
      <c r="K1829" s="86"/>
      <c r="L1829" s="86"/>
      <c r="M1829" s="86"/>
      <c r="N1829" s="86"/>
    </row>
    <row r="1830" spans="7:14" x14ac:dyDescent="0.2">
      <c r="G1830" s="149"/>
      <c r="H1830" s="149"/>
      <c r="I1830" s="149"/>
      <c r="J1830" s="86"/>
      <c r="K1830" s="86"/>
      <c r="L1830" s="86"/>
      <c r="M1830" s="86"/>
      <c r="N1830" s="86"/>
    </row>
    <row r="1831" spans="7:14" x14ac:dyDescent="0.2">
      <c r="G1831" s="149"/>
      <c r="H1831" s="149"/>
      <c r="I1831" s="149"/>
      <c r="J1831" s="86"/>
      <c r="K1831" s="86"/>
      <c r="L1831" s="86"/>
      <c r="M1831" s="86"/>
      <c r="N1831" s="86"/>
    </row>
    <row r="1832" spans="7:14" x14ac:dyDescent="0.2">
      <c r="G1832" s="149"/>
      <c r="H1832" s="149"/>
      <c r="I1832" s="149"/>
      <c r="J1832" s="86"/>
      <c r="K1832" s="86"/>
      <c r="L1832" s="86"/>
      <c r="M1832" s="86"/>
      <c r="N1832" s="86"/>
    </row>
    <row r="1833" spans="7:14" x14ac:dyDescent="0.2">
      <c r="G1833" s="149"/>
      <c r="H1833" s="149"/>
      <c r="I1833" s="149"/>
      <c r="J1833" s="86"/>
      <c r="K1833" s="86"/>
      <c r="L1833" s="86"/>
      <c r="M1833" s="86"/>
      <c r="N1833" s="86"/>
    </row>
    <row r="1834" spans="7:14" x14ac:dyDescent="0.2">
      <c r="G1834" s="149"/>
      <c r="H1834" s="149"/>
      <c r="I1834" s="149"/>
      <c r="J1834" s="86"/>
      <c r="K1834" s="86"/>
      <c r="L1834" s="86"/>
      <c r="M1834" s="86"/>
      <c r="N1834" s="86"/>
    </row>
    <row r="1835" spans="7:14" x14ac:dyDescent="0.2">
      <c r="G1835" s="149"/>
      <c r="H1835" s="149"/>
      <c r="I1835" s="149"/>
      <c r="J1835" s="86"/>
      <c r="K1835" s="86"/>
      <c r="L1835" s="86"/>
      <c r="M1835" s="86"/>
      <c r="N1835" s="86"/>
    </row>
    <row r="1836" spans="7:14" x14ac:dyDescent="0.2">
      <c r="G1836" s="149"/>
      <c r="H1836" s="149"/>
      <c r="I1836" s="149"/>
      <c r="J1836" s="86"/>
      <c r="K1836" s="86"/>
      <c r="L1836" s="86"/>
      <c r="M1836" s="86"/>
      <c r="N1836" s="86"/>
    </row>
    <row r="1837" spans="7:14" x14ac:dyDescent="0.2">
      <c r="G1837" s="149"/>
      <c r="H1837" s="149"/>
      <c r="I1837" s="149"/>
      <c r="J1837" s="86"/>
      <c r="K1837" s="86"/>
      <c r="L1837" s="86"/>
      <c r="M1837" s="86"/>
      <c r="N1837" s="86"/>
    </row>
    <row r="1838" spans="7:14" x14ac:dyDescent="0.2">
      <c r="G1838" s="149"/>
      <c r="H1838" s="149"/>
      <c r="I1838" s="149"/>
      <c r="J1838" s="86"/>
      <c r="K1838" s="86"/>
      <c r="L1838" s="86"/>
      <c r="M1838" s="86"/>
      <c r="N1838" s="86"/>
    </row>
    <row r="1839" spans="7:14" x14ac:dyDescent="0.2">
      <c r="G1839" s="149"/>
      <c r="H1839" s="149"/>
      <c r="I1839" s="149"/>
      <c r="J1839" s="86"/>
      <c r="K1839" s="86"/>
      <c r="L1839" s="86"/>
      <c r="M1839" s="86"/>
      <c r="N1839" s="86"/>
    </row>
    <row r="1840" spans="7:14" x14ac:dyDescent="0.2">
      <c r="G1840" s="149"/>
      <c r="H1840" s="149"/>
      <c r="I1840" s="149"/>
      <c r="J1840" s="86"/>
      <c r="K1840" s="86"/>
      <c r="L1840" s="86"/>
      <c r="M1840" s="86"/>
      <c r="N1840" s="86"/>
    </row>
    <row r="1841" spans="7:14" x14ac:dyDescent="0.2">
      <c r="G1841" s="149"/>
      <c r="H1841" s="149"/>
      <c r="I1841" s="149"/>
      <c r="J1841" s="86"/>
      <c r="K1841" s="86"/>
      <c r="L1841" s="86"/>
      <c r="M1841" s="86"/>
      <c r="N1841" s="86"/>
    </row>
    <row r="1842" spans="7:14" x14ac:dyDescent="0.2">
      <c r="G1842" s="149"/>
      <c r="H1842" s="149"/>
      <c r="I1842" s="149"/>
      <c r="J1842" s="86"/>
      <c r="K1842" s="86"/>
      <c r="L1842" s="86"/>
      <c r="M1842" s="86"/>
      <c r="N1842" s="86"/>
    </row>
    <row r="1843" spans="7:14" x14ac:dyDescent="0.2">
      <c r="G1843" s="149"/>
      <c r="H1843" s="149"/>
      <c r="I1843" s="149"/>
      <c r="J1843" s="86"/>
      <c r="K1843" s="86"/>
      <c r="L1843" s="86"/>
      <c r="M1843" s="86"/>
      <c r="N1843" s="86"/>
    </row>
    <row r="1844" spans="7:14" x14ac:dyDescent="0.2">
      <c r="G1844" s="149"/>
      <c r="H1844" s="149"/>
      <c r="I1844" s="149"/>
      <c r="J1844" s="86"/>
      <c r="K1844" s="86"/>
      <c r="L1844" s="86"/>
      <c r="M1844" s="86"/>
      <c r="N1844" s="86"/>
    </row>
    <row r="1845" spans="7:14" x14ac:dyDescent="0.2">
      <c r="G1845" s="149"/>
      <c r="H1845" s="149"/>
      <c r="I1845" s="149"/>
      <c r="J1845" s="86"/>
      <c r="K1845" s="86"/>
      <c r="L1845" s="86"/>
      <c r="M1845" s="86"/>
      <c r="N1845" s="86"/>
    </row>
    <row r="1846" spans="7:14" x14ac:dyDescent="0.2">
      <c r="G1846" s="149"/>
      <c r="H1846" s="149"/>
      <c r="I1846" s="149"/>
      <c r="J1846" s="86"/>
      <c r="K1846" s="86"/>
      <c r="L1846" s="86"/>
      <c r="M1846" s="86"/>
      <c r="N1846" s="86"/>
    </row>
    <row r="1847" spans="7:14" x14ac:dyDescent="0.2">
      <c r="G1847" s="149"/>
      <c r="H1847" s="149"/>
      <c r="I1847" s="149"/>
      <c r="J1847" s="86"/>
      <c r="K1847" s="86"/>
      <c r="L1847" s="86"/>
      <c r="M1847" s="86"/>
      <c r="N1847" s="86"/>
    </row>
    <row r="1848" spans="7:14" x14ac:dyDescent="0.2">
      <c r="G1848" s="149"/>
      <c r="H1848" s="149"/>
      <c r="I1848" s="149"/>
      <c r="J1848" s="86"/>
      <c r="K1848" s="86"/>
      <c r="L1848" s="86"/>
      <c r="M1848" s="86"/>
      <c r="N1848" s="86"/>
    </row>
    <row r="1849" spans="7:14" x14ac:dyDescent="0.2">
      <c r="G1849" s="149"/>
      <c r="H1849" s="149"/>
      <c r="I1849" s="149"/>
      <c r="J1849" s="86"/>
      <c r="K1849" s="86"/>
      <c r="L1849" s="86"/>
      <c r="M1849" s="86"/>
      <c r="N1849" s="86"/>
    </row>
    <row r="1850" spans="7:14" x14ac:dyDescent="0.2">
      <c r="G1850" s="149"/>
      <c r="H1850" s="149"/>
      <c r="I1850" s="149"/>
      <c r="J1850" s="86"/>
      <c r="K1850" s="86"/>
      <c r="L1850" s="86"/>
      <c r="M1850" s="86"/>
      <c r="N1850" s="86"/>
    </row>
    <row r="1851" spans="7:14" x14ac:dyDescent="0.2">
      <c r="G1851" s="149"/>
      <c r="H1851" s="149"/>
      <c r="I1851" s="149"/>
      <c r="J1851" s="86"/>
      <c r="K1851" s="86"/>
      <c r="L1851" s="86"/>
      <c r="M1851" s="86"/>
      <c r="N1851" s="86"/>
    </row>
    <row r="1852" spans="7:14" x14ac:dyDescent="0.2">
      <c r="G1852" s="149"/>
      <c r="H1852" s="149"/>
      <c r="I1852" s="149"/>
      <c r="J1852" s="86"/>
      <c r="K1852" s="86"/>
      <c r="L1852" s="86"/>
      <c r="M1852" s="86"/>
      <c r="N1852" s="86"/>
    </row>
    <row r="1853" spans="7:14" x14ac:dyDescent="0.2">
      <c r="G1853" s="149"/>
      <c r="H1853" s="149"/>
      <c r="I1853" s="149"/>
      <c r="J1853" s="86"/>
      <c r="K1853" s="86"/>
      <c r="L1853" s="86"/>
      <c r="M1853" s="86"/>
      <c r="N1853" s="86"/>
    </row>
    <row r="1854" spans="7:14" x14ac:dyDescent="0.2">
      <c r="G1854" s="149"/>
      <c r="H1854" s="149"/>
      <c r="I1854" s="149"/>
      <c r="J1854" s="86"/>
      <c r="K1854" s="86"/>
      <c r="L1854" s="86"/>
      <c r="M1854" s="86"/>
      <c r="N1854" s="86"/>
    </row>
    <row r="1855" spans="7:14" x14ac:dyDescent="0.2">
      <c r="G1855" s="149"/>
      <c r="H1855" s="149"/>
      <c r="I1855" s="149"/>
      <c r="J1855" s="86"/>
      <c r="K1855" s="86"/>
      <c r="L1855" s="86"/>
      <c r="M1855" s="86"/>
      <c r="N1855" s="86"/>
    </row>
    <row r="1856" spans="7:14" x14ac:dyDescent="0.2">
      <c r="G1856" s="149"/>
      <c r="H1856" s="149"/>
      <c r="I1856" s="149"/>
      <c r="J1856" s="86"/>
      <c r="K1856" s="86"/>
      <c r="L1856" s="86"/>
      <c r="M1856" s="86"/>
      <c r="N1856" s="86"/>
    </row>
    <row r="1857" spans="7:14" x14ac:dyDescent="0.2">
      <c r="G1857" s="149"/>
      <c r="H1857" s="149"/>
      <c r="I1857" s="149"/>
      <c r="J1857" s="86"/>
      <c r="K1857" s="86"/>
      <c r="L1857" s="86"/>
      <c r="M1857" s="86"/>
      <c r="N1857" s="86"/>
    </row>
    <row r="1858" spans="7:14" x14ac:dyDescent="0.2">
      <c r="G1858" s="149"/>
      <c r="H1858" s="149"/>
      <c r="I1858" s="149"/>
      <c r="J1858" s="86"/>
      <c r="K1858" s="86"/>
      <c r="L1858" s="86"/>
      <c r="M1858" s="86"/>
      <c r="N1858" s="86"/>
    </row>
    <row r="1859" spans="7:14" x14ac:dyDescent="0.2">
      <c r="G1859" s="149"/>
      <c r="H1859" s="149"/>
      <c r="I1859" s="149"/>
      <c r="J1859" s="86"/>
      <c r="K1859" s="86"/>
      <c r="L1859" s="86"/>
      <c r="M1859" s="86"/>
      <c r="N1859" s="86"/>
    </row>
    <row r="1860" spans="7:14" x14ac:dyDescent="0.2">
      <c r="G1860" s="149"/>
      <c r="H1860" s="149"/>
      <c r="I1860" s="149"/>
      <c r="J1860" s="86"/>
      <c r="K1860" s="86"/>
      <c r="L1860" s="86"/>
      <c r="M1860" s="86"/>
      <c r="N1860" s="86"/>
    </row>
    <row r="1861" spans="7:14" x14ac:dyDescent="0.2">
      <c r="G1861" s="149"/>
      <c r="H1861" s="149"/>
      <c r="I1861" s="149"/>
      <c r="J1861" s="86"/>
      <c r="K1861" s="86"/>
      <c r="L1861" s="86"/>
      <c r="M1861" s="86"/>
      <c r="N1861" s="86"/>
    </row>
    <row r="1862" spans="7:14" x14ac:dyDescent="0.2">
      <c r="G1862" s="149"/>
      <c r="H1862" s="149"/>
      <c r="I1862" s="149"/>
      <c r="J1862" s="86"/>
      <c r="K1862" s="86"/>
      <c r="L1862" s="86"/>
      <c r="M1862" s="86"/>
      <c r="N1862" s="86"/>
    </row>
    <row r="1863" spans="7:14" x14ac:dyDescent="0.2">
      <c r="G1863" s="149"/>
      <c r="H1863" s="149"/>
      <c r="I1863" s="149"/>
      <c r="J1863" s="86"/>
      <c r="K1863" s="86"/>
      <c r="L1863" s="86"/>
      <c r="M1863" s="86"/>
      <c r="N1863" s="86"/>
    </row>
    <row r="1864" spans="7:14" x14ac:dyDescent="0.2">
      <c r="G1864" s="149"/>
      <c r="H1864" s="149"/>
      <c r="I1864" s="149"/>
      <c r="J1864" s="86"/>
      <c r="K1864" s="86"/>
      <c r="L1864" s="86"/>
      <c r="M1864" s="86"/>
      <c r="N1864" s="86"/>
    </row>
    <row r="1865" spans="7:14" x14ac:dyDescent="0.2">
      <c r="G1865" s="149"/>
      <c r="H1865" s="149"/>
      <c r="I1865" s="149"/>
      <c r="J1865" s="86"/>
      <c r="K1865" s="86"/>
      <c r="L1865" s="86"/>
      <c r="M1865" s="86"/>
      <c r="N1865" s="86"/>
    </row>
    <row r="1866" spans="7:14" x14ac:dyDescent="0.2">
      <c r="G1866" s="149"/>
      <c r="H1866" s="149"/>
      <c r="I1866" s="149"/>
      <c r="J1866" s="86"/>
      <c r="K1866" s="86"/>
      <c r="L1866" s="86"/>
      <c r="M1866" s="86"/>
      <c r="N1866" s="86"/>
    </row>
    <row r="1867" spans="7:14" x14ac:dyDescent="0.2">
      <c r="G1867" s="149"/>
      <c r="H1867" s="149"/>
      <c r="I1867" s="149"/>
      <c r="J1867" s="86"/>
      <c r="K1867" s="86"/>
      <c r="L1867" s="86"/>
      <c r="M1867" s="86"/>
      <c r="N1867" s="86"/>
    </row>
  </sheetData>
  <sheetProtection sheet="1" objects="1" scenarios="1" selectLockedCell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1008" yWindow="223" count="6">
    <dataValidation type="list" allowBlank="1" showInputMessage="1" showErrorMessage="1" sqref="O1:O1048576 Q1:Q1048576">
      <formula1>Funders</formula1>
    </dataValidation>
    <dataValidation type="date" allowBlank="1" showInputMessage="1" showErrorMessage="1" sqref="A1 A3:A1048576">
      <formula1>41091</formula1>
      <formula2>41455</formula2>
    </dataValidation>
    <dataValidation type="date" allowBlank="1" showInputMessage="1" showErrorMessage="1" sqref="A2">
      <formula1>41000</formula1>
      <formula2>41364</formula2>
    </dataValidation>
    <dataValidation allowBlank="1" showInputMessage="1" showErrorMessage="1" prompt="Negative when expense_x000a_Positive when Income" sqref="G1:G1048576"/>
    <dataValidation allowBlank="1" showErrorMessage="1" sqref="K2"/>
    <dataValidation allowBlank="1" showErrorMessage="1" prompt="Negative when expense_x000a_Positive when Income" sqref="L2:M2 H1:I1048576"/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08" yWindow="223" count="1">
        <x14:dataValidation type="list" allowBlank="1" showInputMessage="1" showErrorMessage="1" prompt="c - cheque account_x000a_p1 - project 1 account_x000a_p2 - project 2 account_x000a_s - savings account">
          <x14:formula1>
            <xm:f>Journal!$G$1:$G$4</xm:f>
          </x14:formula1>
          <xm:sqref>J2:J617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59999389629810485"/>
  </sheetPr>
  <dimension ref="A1:Q129"/>
  <sheetViews>
    <sheetView topLeftCell="A13" zoomScaleNormal="100" workbookViewId="0">
      <selection activeCell="E43" sqref="E43"/>
    </sheetView>
  </sheetViews>
  <sheetFormatPr defaultColWidth="11.5703125" defaultRowHeight="12.75" x14ac:dyDescent="0.2"/>
  <cols>
    <col min="1" max="1" width="19.7109375" style="75" customWidth="1"/>
    <col min="2" max="2" width="34.140625" style="5" customWidth="1"/>
    <col min="3" max="3" width="13.42578125" style="5" bestFit="1" customWidth="1"/>
    <col min="4" max="4" width="11.5703125" style="47"/>
    <col min="5" max="5" width="18.140625" style="11" customWidth="1"/>
    <col min="6" max="6" width="11.5703125" style="2"/>
  </cols>
  <sheetData>
    <row r="1" spans="1:17" x14ac:dyDescent="0.2">
      <c r="A1" s="76" t="s">
        <v>3</v>
      </c>
      <c r="B1" s="44" t="s">
        <v>1</v>
      </c>
      <c r="C1" s="44" t="s">
        <v>2</v>
      </c>
      <c r="E1" s="15" t="s">
        <v>22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  <c r="L1" s="3" t="s">
        <v>35</v>
      </c>
      <c r="M1" s="3" t="s">
        <v>36</v>
      </c>
      <c r="N1" s="3" t="s">
        <v>37</v>
      </c>
      <c r="O1" s="3" t="s">
        <v>23</v>
      </c>
      <c r="P1" s="3" t="s">
        <v>24</v>
      </c>
      <c r="Q1" s="3" t="s">
        <v>28</v>
      </c>
    </row>
    <row r="2" spans="1:17" x14ac:dyDescent="0.2">
      <c r="A2" s="75">
        <v>100</v>
      </c>
      <c r="B2" s="44" t="s">
        <v>4</v>
      </c>
      <c r="E2" s="11">
        <f>SUM(F2:Q2)</f>
        <v>0</v>
      </c>
      <c r="F2" s="2">
        <f>SUMIFS(Transactions!I:I,Transactions!D:D,Accounts!A2,Transactions!A:A,"&lt;01/08/12",Transactions!A:A,"&gt;30/6/12")</f>
        <v>0</v>
      </c>
      <c r="G2" s="2">
        <f>SUMIFS(Transactions!I:I,Transactions!D:D,Accounts!A2,Transactions!A:A,"&lt;01/09/12",Transactions!A:A,"&gt;31/7/12")</f>
        <v>0</v>
      </c>
      <c r="H2" s="2">
        <f>SUMIFS(Transactions!I:I,Transactions!D:D,Accounts!A2,Transactions!A:A,"&lt;01/10/12",Transactions!A:A,"&gt;31/8/12")</f>
        <v>0</v>
      </c>
      <c r="I2" s="2">
        <f>SUMIFS(Transactions!I:I,Transactions!D:D,Accounts!A2,Transactions!A:A,"&lt;01/11/12",Transactions!A:A,"&gt;30/9/12")</f>
        <v>0</v>
      </c>
      <c r="J2" s="2">
        <f>SUMIFS(Transactions!I:I,Transactions!D:D,Accounts!A2,Transactions!A:A,"&lt;01/12/12",Transactions!A:A,"&gt;31/10/12")</f>
        <v>0</v>
      </c>
      <c r="K2" s="2">
        <f>SUMIFS(Transactions!I:I,Transactions!D:D,Accounts!A2,Transactions!A:A,"&lt;01/1/13",Transactions!A:A,"&gt;30/11/12")</f>
        <v>0</v>
      </c>
      <c r="L2" s="2">
        <f>SUMIFS(Transactions!I:I,Transactions!D:D,Accounts!A2,Transactions!A:A,"&lt;01/2/13",Transactions!A:A,"&gt;31/12/12")</f>
        <v>0</v>
      </c>
      <c r="M2" s="2">
        <f>SUMIFS(Transactions!I:I,Transactions!D:D,Accounts!A2,Transactions!A:A,"&lt;01/3/13",Transactions!A:A,"&gt;31/1/13")</f>
        <v>0</v>
      </c>
      <c r="N2" s="2">
        <f>SUMIFS(Transactions!I:I,Transactions!D:D,Accounts!A2,Transactions!A:A,"&lt;01/4/13",Transactions!A:A,"&gt;28/2/13")</f>
        <v>0</v>
      </c>
      <c r="O2" s="2">
        <f>SUMIFS(Transactions!I:I,Transactions!D:D,Accounts!A2,Transactions!A:A,"&lt;01/5/13",Transactions!A:A,"&gt;31/3/13")</f>
        <v>0</v>
      </c>
      <c r="P2" s="2">
        <f>SUMIFS(Transactions!I:I,Transactions!D:D,Accounts!A2,Transactions!A:A,"&lt;01/6/13",Transactions!A:A,"&gt;30/4/13")</f>
        <v>0</v>
      </c>
      <c r="Q2" s="2">
        <f>SUMIFS(Transactions!I:I,Transactions!D:D,Accounts!A2,Transactions!A:A,"&lt;01/7/13",Transactions!A:A,"&gt;31/5/13")</f>
        <v>0</v>
      </c>
    </row>
    <row r="3" spans="1:17" x14ac:dyDescent="0.2">
      <c r="A3" s="75">
        <v>110</v>
      </c>
      <c r="B3" s="44" t="s">
        <v>5</v>
      </c>
      <c r="E3" s="11">
        <f t="shared" ref="E3:E66" si="0">SUM(F3:Q3)</f>
        <v>0</v>
      </c>
      <c r="F3" s="2">
        <f>SUMIFS(Transactions!I:I,Transactions!D:D,Accounts!A3,Transactions!A:A,"&lt;01/08/12",Transactions!A:A,"&gt;30/6/12")</f>
        <v>0</v>
      </c>
      <c r="G3" s="2">
        <f>SUMIFS(Transactions!I:I,Transactions!D:D,Accounts!A3,Transactions!A:A,"&lt;01/09/12",Transactions!A:A,"&gt;31/7/12")</f>
        <v>0</v>
      </c>
      <c r="H3" s="2">
        <f>SUMIFS(Transactions!I:I,Transactions!D:D,Accounts!A3,Transactions!A:A,"&lt;01/10/12",Transactions!A:A,"&gt;31/8/12")</f>
        <v>0</v>
      </c>
      <c r="I3" s="2">
        <f>SUMIFS(Transactions!I:I,Transactions!D:D,Accounts!A3,Transactions!A:A,"&lt;01/11/12",Transactions!A:A,"&gt;30/9/12")</f>
        <v>0</v>
      </c>
      <c r="J3" s="2">
        <f>SUMIFS(Transactions!I:I,Transactions!D:D,Accounts!A3,Transactions!A:A,"&lt;01/12/12",Transactions!A:A,"&gt;31/10/12")</f>
        <v>0</v>
      </c>
      <c r="K3" s="2">
        <f>SUMIFS(Transactions!I:I,Transactions!D:D,Accounts!A3,Transactions!A:A,"&lt;01/1/13",Transactions!A:A,"&gt;30/11/12")</f>
        <v>0</v>
      </c>
      <c r="L3" s="2">
        <f>SUMIFS(Transactions!I:I,Transactions!D:D,Accounts!A3,Transactions!A:A,"&lt;01/2/13",Transactions!A:A,"&gt;31/12/12")</f>
        <v>0</v>
      </c>
      <c r="M3" s="2">
        <f>SUMIFS(Transactions!I:I,Transactions!D:D,Accounts!A3,Transactions!A:A,"&lt;01/3/13",Transactions!A:A,"&gt;31/1/13")</f>
        <v>0</v>
      </c>
      <c r="N3" s="2">
        <f>SUMIFS(Transactions!I:I,Transactions!D:D,Accounts!A3,Transactions!A:A,"&lt;01/4/13",Transactions!A:A,"&gt;28/2/13")</f>
        <v>0</v>
      </c>
      <c r="O3" s="2">
        <f>SUMIFS(Transactions!I:I,Transactions!D:D,Accounts!A3,Transactions!A:A,"&lt;01/5/13",Transactions!A:A,"&gt;31/3/13")</f>
        <v>0</v>
      </c>
      <c r="P3" s="2">
        <f>SUMIFS(Transactions!I:I,Transactions!D:D,Accounts!A3,Transactions!A:A,"&lt;01/6/13",Transactions!A:A,"&gt;30/4/13")</f>
        <v>0</v>
      </c>
      <c r="Q3" s="2">
        <f>SUMIFS(Transactions!I:I,Transactions!D:D,Accounts!A3,Transactions!A:A,"&lt;01/7/13",Transactions!A:A,"&gt;31/5/13")</f>
        <v>0</v>
      </c>
    </row>
    <row r="4" spans="1:17" x14ac:dyDescent="0.2">
      <c r="A4" s="75">
        <v>111</v>
      </c>
      <c r="B4" s="44" t="s">
        <v>58</v>
      </c>
      <c r="C4" s="5" t="s">
        <v>6</v>
      </c>
      <c r="E4" s="11">
        <f t="shared" si="0"/>
        <v>0</v>
      </c>
      <c r="F4" s="2">
        <f>SUMIFS(Transactions!I:I,Transactions!D:D,Accounts!A4,Transactions!A:A,"&lt;01/08/12",Transactions!A:A,"&gt;30/6/12")</f>
        <v>0</v>
      </c>
      <c r="G4" s="2">
        <f>SUMIFS(Transactions!I:I,Transactions!D:D,Accounts!A4,Transactions!A:A,"&lt;01/09/12",Transactions!A:A,"&gt;31/7/12")</f>
        <v>0</v>
      </c>
      <c r="H4" s="2">
        <f>SUMIFS(Transactions!I:I,Transactions!D:D,Accounts!A4,Transactions!A:A,"&lt;01/10/12",Transactions!A:A,"&gt;31/8/12")</f>
        <v>0</v>
      </c>
      <c r="I4" s="2">
        <f>SUMIFS(Transactions!I:I,Transactions!D:D,Accounts!A4,Transactions!A:A,"&lt;01/11/12",Transactions!A:A,"&gt;30/9/12")</f>
        <v>0</v>
      </c>
      <c r="J4" s="2">
        <f>SUMIFS(Transactions!I:I,Transactions!D:D,Accounts!A4,Transactions!A:A,"&lt;01/12/12",Transactions!A:A,"&gt;31/10/12")</f>
        <v>0</v>
      </c>
      <c r="K4" s="2">
        <f>SUMIFS(Transactions!I:I,Transactions!D:D,Accounts!A4,Transactions!A:A,"&lt;01/1/13",Transactions!A:A,"&gt;30/11/12")</f>
        <v>0</v>
      </c>
      <c r="L4" s="2">
        <f>SUMIFS(Transactions!I:I,Transactions!D:D,Accounts!A4,Transactions!A:A,"&lt;01/2/13",Transactions!A:A,"&gt;31/12/12")</f>
        <v>0</v>
      </c>
      <c r="M4" s="2">
        <f>SUMIFS(Transactions!I:I,Transactions!D:D,Accounts!A4,Transactions!A:A,"&lt;01/3/13",Transactions!A:A,"&gt;31/1/13")</f>
        <v>0</v>
      </c>
      <c r="N4" s="2">
        <f>SUMIFS(Transactions!I:I,Transactions!D:D,Accounts!A4,Transactions!A:A,"&lt;01/4/13",Transactions!A:A,"&gt;28/2/13")</f>
        <v>0</v>
      </c>
      <c r="O4" s="2">
        <f>SUMIFS(Transactions!I:I,Transactions!D:D,Accounts!A4,Transactions!A:A,"&lt;01/5/13",Transactions!A:A,"&gt;31/3/13")</f>
        <v>0</v>
      </c>
      <c r="P4" s="2">
        <f>SUMIFS(Transactions!I:I,Transactions!D:D,Accounts!A4,Transactions!A:A,"&lt;01/6/13",Transactions!A:A,"&gt;30/4/13")</f>
        <v>0</v>
      </c>
      <c r="Q4" s="2">
        <f>SUMIFS(Transactions!I:I,Transactions!D:D,Accounts!A4,Transactions!A:A,"&lt;01/7/13",Transactions!A:A,"&gt;31/5/13")</f>
        <v>0</v>
      </c>
    </row>
    <row r="5" spans="1:17" x14ac:dyDescent="0.2">
      <c r="A5" s="75">
        <v>112</v>
      </c>
      <c r="C5" s="5" t="s">
        <v>6</v>
      </c>
      <c r="E5" s="11">
        <f t="shared" si="0"/>
        <v>0</v>
      </c>
      <c r="F5" s="2">
        <f>SUMIFS(Transactions!I:I,Transactions!D:D,Accounts!A5,Transactions!A:A,"&lt;01/08/12",Transactions!A:A,"&gt;30/6/12")</f>
        <v>0</v>
      </c>
      <c r="G5" s="2">
        <f>SUMIFS(Transactions!I:I,Transactions!D:D,Accounts!A5,Transactions!A:A,"&lt;01/09/12",Transactions!A:A,"&gt;31/7/12")</f>
        <v>0</v>
      </c>
      <c r="H5" s="2">
        <f>SUMIFS(Transactions!I:I,Transactions!D:D,Accounts!A5,Transactions!A:A,"&lt;01/10/12",Transactions!A:A,"&gt;31/8/12")</f>
        <v>0</v>
      </c>
      <c r="I5" s="2">
        <f>SUMIFS(Transactions!I:I,Transactions!D:D,Accounts!A5,Transactions!A:A,"&lt;01/11/12",Transactions!A:A,"&gt;30/9/12")</f>
        <v>0</v>
      </c>
      <c r="J5" s="2">
        <f>SUMIFS(Transactions!I:I,Transactions!D:D,Accounts!A5,Transactions!A:A,"&lt;01/12/12",Transactions!A:A,"&gt;31/10/12")</f>
        <v>0</v>
      </c>
      <c r="K5" s="2">
        <f>SUMIFS(Transactions!I:I,Transactions!D:D,Accounts!A5,Transactions!A:A,"&lt;01/1/13",Transactions!A:A,"&gt;30/11/12")</f>
        <v>0</v>
      </c>
      <c r="L5" s="2">
        <f>SUMIFS(Transactions!I:I,Transactions!D:D,Accounts!A5,Transactions!A:A,"&lt;01/2/13",Transactions!A:A,"&gt;31/12/12")</f>
        <v>0</v>
      </c>
      <c r="M5" s="2">
        <f>SUMIFS(Transactions!I:I,Transactions!D:D,Accounts!A5,Transactions!A:A,"&lt;01/3/13",Transactions!A:A,"&gt;31/1/13")</f>
        <v>0</v>
      </c>
      <c r="N5" s="2">
        <f>SUMIFS(Transactions!I:I,Transactions!D:D,Accounts!A5,Transactions!A:A,"&lt;01/4/13",Transactions!A:A,"&gt;28/2/13")</f>
        <v>0</v>
      </c>
      <c r="O5" s="2">
        <f>SUMIFS(Transactions!I:I,Transactions!D:D,Accounts!A5,Transactions!A:A,"&lt;01/5/13",Transactions!A:A,"&gt;31/3/13")</f>
        <v>0</v>
      </c>
      <c r="P5" s="2">
        <f>SUMIFS(Transactions!I:I,Transactions!D:D,Accounts!A5,Transactions!A:A,"&lt;01/6/13",Transactions!A:A,"&gt;30/4/13")</f>
        <v>0</v>
      </c>
      <c r="Q5" s="2">
        <f>SUMIFS(Transactions!I:I,Transactions!D:D,Accounts!A5,Transactions!A:A,"&lt;01/7/13",Transactions!A:A,"&gt;31/5/13")</f>
        <v>0</v>
      </c>
    </row>
    <row r="6" spans="1:17" x14ac:dyDescent="0.2">
      <c r="A6" s="75">
        <v>113</v>
      </c>
      <c r="B6" s="44"/>
      <c r="C6" s="5" t="s">
        <v>6</v>
      </c>
      <c r="E6" s="11">
        <f t="shared" si="0"/>
        <v>0</v>
      </c>
      <c r="F6" s="2">
        <f>SUMIFS(Transactions!I:I,Transactions!D:D,Accounts!A6,Transactions!A:A,"&lt;01/08/12",Transactions!A:A,"&gt;30/6/12")</f>
        <v>0</v>
      </c>
      <c r="G6" s="2">
        <f>SUMIFS(Transactions!I:I,Transactions!D:D,Accounts!A6,Transactions!A:A,"&lt;01/09/12",Transactions!A:A,"&gt;31/7/12")</f>
        <v>0</v>
      </c>
      <c r="H6" s="2">
        <f>SUMIFS(Transactions!I:I,Transactions!D:D,Accounts!A6,Transactions!A:A,"&lt;01/10/12",Transactions!A:A,"&gt;31/8/12")</f>
        <v>0</v>
      </c>
      <c r="I6" s="2">
        <f>SUMIFS(Transactions!I:I,Transactions!D:D,Accounts!A6,Transactions!A:A,"&lt;01/11/12",Transactions!A:A,"&gt;30/9/12")</f>
        <v>0</v>
      </c>
      <c r="J6" s="2">
        <f>SUMIFS(Transactions!I:I,Transactions!D:D,Accounts!A6,Transactions!A:A,"&lt;01/12/12",Transactions!A:A,"&gt;31/10/12")</f>
        <v>0</v>
      </c>
      <c r="K6" s="2">
        <f>SUMIFS(Transactions!I:I,Transactions!D:D,Accounts!A6,Transactions!A:A,"&lt;01/1/13",Transactions!A:A,"&gt;30/11/12")</f>
        <v>0</v>
      </c>
      <c r="L6" s="2">
        <f>SUMIFS(Transactions!I:I,Transactions!D:D,Accounts!A6,Transactions!A:A,"&lt;01/2/13",Transactions!A:A,"&gt;31/12/12")</f>
        <v>0</v>
      </c>
      <c r="M6" s="2">
        <f>SUMIFS(Transactions!I:I,Transactions!D:D,Accounts!A6,Transactions!A:A,"&lt;01/3/13",Transactions!A:A,"&gt;31/1/13")</f>
        <v>0</v>
      </c>
      <c r="N6" s="2">
        <f>SUMIFS(Transactions!I:I,Transactions!D:D,Accounts!A6,Transactions!A:A,"&lt;01/4/13",Transactions!A:A,"&gt;28/2/13")</f>
        <v>0</v>
      </c>
      <c r="O6" s="2">
        <f>SUMIFS(Transactions!I:I,Transactions!D:D,Accounts!A6,Transactions!A:A,"&lt;01/5/13",Transactions!A:A,"&gt;31/3/13")</f>
        <v>0</v>
      </c>
      <c r="P6" s="2">
        <f>SUMIFS(Transactions!I:I,Transactions!D:D,Accounts!A6,Transactions!A:A,"&lt;01/6/13",Transactions!A:A,"&gt;30/4/13")</f>
        <v>0</v>
      </c>
      <c r="Q6" s="2">
        <f>SUMIFS(Transactions!I:I,Transactions!D:D,Accounts!A6,Transactions!A:A,"&lt;01/7/13",Transactions!A:A,"&gt;31/5/13")</f>
        <v>0</v>
      </c>
    </row>
    <row r="7" spans="1:17" x14ac:dyDescent="0.2">
      <c r="A7" s="75">
        <v>120</v>
      </c>
      <c r="B7" s="44" t="s">
        <v>59</v>
      </c>
      <c r="C7" s="5" t="s">
        <v>6</v>
      </c>
      <c r="E7" s="11">
        <f t="shared" si="0"/>
        <v>0</v>
      </c>
      <c r="F7" s="2">
        <f>SUMIFS(Transactions!I:I,Transactions!D:D,Accounts!A7,Transactions!A:A,"&lt;01/08/12",Transactions!A:A,"&gt;30/6/12")</f>
        <v>0</v>
      </c>
      <c r="G7" s="2">
        <f>SUMIFS(Transactions!I:I,Transactions!D:D,Accounts!A7,Transactions!A:A,"&lt;01/09/12",Transactions!A:A,"&gt;31/7/12")</f>
        <v>0</v>
      </c>
      <c r="H7" s="2">
        <f>SUMIFS(Transactions!I:I,Transactions!D:D,Accounts!A7,Transactions!A:A,"&lt;01/10/12",Transactions!A:A,"&gt;31/8/12")</f>
        <v>0</v>
      </c>
      <c r="I7" s="2">
        <f>SUMIFS(Transactions!I:I,Transactions!D:D,Accounts!A7,Transactions!A:A,"&lt;01/11/12",Transactions!A:A,"&gt;30/9/12")</f>
        <v>0</v>
      </c>
      <c r="J7" s="2">
        <f>SUMIFS(Transactions!I:I,Transactions!D:D,Accounts!A7,Transactions!A:A,"&lt;01/12/12",Transactions!A:A,"&gt;31/10/12")</f>
        <v>0</v>
      </c>
      <c r="K7" s="2">
        <f>SUMIFS(Transactions!I:I,Transactions!D:D,Accounts!A7,Transactions!A:A,"&lt;01/1/13",Transactions!A:A,"&gt;30/11/12")</f>
        <v>0</v>
      </c>
      <c r="L7" s="2">
        <f>SUMIFS(Transactions!I:I,Transactions!D:D,Accounts!A7,Transactions!A:A,"&lt;01/2/13",Transactions!A:A,"&gt;31/12/12")</f>
        <v>0</v>
      </c>
      <c r="M7" s="2">
        <f>SUMIFS(Transactions!I:I,Transactions!D:D,Accounts!A7,Transactions!A:A,"&lt;01/3/13",Transactions!A:A,"&gt;31/1/13")</f>
        <v>0</v>
      </c>
      <c r="N7" s="2">
        <f>SUMIFS(Transactions!I:I,Transactions!D:D,Accounts!A7,Transactions!A:A,"&lt;01/4/13",Transactions!A:A,"&gt;28/2/13")</f>
        <v>0</v>
      </c>
      <c r="O7" s="2">
        <f>SUMIFS(Transactions!I:I,Transactions!D:D,Accounts!A7,Transactions!A:A,"&lt;01/5/13",Transactions!A:A,"&gt;31/3/13")</f>
        <v>0</v>
      </c>
      <c r="P7" s="2">
        <f>SUMIFS(Transactions!I:I,Transactions!D:D,Accounts!A7,Transactions!A:A,"&lt;01/6/13",Transactions!A:A,"&gt;30/4/13")</f>
        <v>0</v>
      </c>
      <c r="Q7" s="2">
        <f>SUMIFS(Transactions!I:I,Transactions!D:D,Accounts!A7,Transactions!A:A,"&lt;01/7/13",Transactions!A:A,"&gt;31/5/13")</f>
        <v>0</v>
      </c>
    </row>
    <row r="8" spans="1:17" x14ac:dyDescent="0.2">
      <c r="A8" s="75">
        <v>121</v>
      </c>
      <c r="C8" s="5" t="s">
        <v>6</v>
      </c>
      <c r="E8" s="11">
        <f t="shared" si="0"/>
        <v>0</v>
      </c>
      <c r="F8" s="2">
        <f>SUMIFS(Transactions!I:I,Transactions!D:D,Accounts!A8,Transactions!A:A,"&lt;01/08/12",Transactions!A:A,"&gt;30/6/12")</f>
        <v>0</v>
      </c>
      <c r="G8" s="2">
        <f>SUMIFS(Transactions!I:I,Transactions!D:D,Accounts!A8,Transactions!A:A,"&lt;01/09/12",Transactions!A:A,"&gt;31/7/12")</f>
        <v>0</v>
      </c>
      <c r="H8" s="2">
        <f>SUMIFS(Transactions!I:I,Transactions!D:D,Accounts!A8,Transactions!A:A,"&lt;01/10/12",Transactions!A:A,"&gt;31/8/12")</f>
        <v>0</v>
      </c>
      <c r="I8" s="2">
        <f>SUMIFS(Transactions!I:I,Transactions!D:D,Accounts!A8,Transactions!A:A,"&lt;01/11/12",Transactions!A:A,"&gt;30/9/12")</f>
        <v>0</v>
      </c>
      <c r="J8" s="2">
        <f>SUMIFS(Transactions!I:I,Transactions!D:D,Accounts!A8,Transactions!A:A,"&lt;01/12/12",Transactions!A:A,"&gt;31/10/12")</f>
        <v>0</v>
      </c>
      <c r="K8" s="2">
        <f>SUMIFS(Transactions!I:I,Transactions!D:D,Accounts!A8,Transactions!A:A,"&lt;01/1/13",Transactions!A:A,"&gt;30/11/12")</f>
        <v>0</v>
      </c>
      <c r="L8" s="2">
        <f>SUMIFS(Transactions!I:I,Transactions!D:D,Accounts!A8,Transactions!A:A,"&lt;01/2/13",Transactions!A:A,"&gt;31/12/12")</f>
        <v>0</v>
      </c>
      <c r="M8" s="2">
        <f>SUMIFS(Transactions!I:I,Transactions!D:D,Accounts!A8,Transactions!A:A,"&lt;01/3/13",Transactions!A:A,"&gt;31/1/13")</f>
        <v>0</v>
      </c>
      <c r="N8" s="2">
        <f>SUMIFS(Transactions!I:I,Transactions!D:D,Accounts!A8,Transactions!A:A,"&lt;01/4/13",Transactions!A:A,"&gt;28/2/13")</f>
        <v>0</v>
      </c>
      <c r="O8" s="2">
        <f>SUMIFS(Transactions!I:I,Transactions!D:D,Accounts!A8,Transactions!A:A,"&lt;01/5/13",Transactions!A:A,"&gt;31/3/13")</f>
        <v>0</v>
      </c>
      <c r="P8" s="2">
        <f>SUMIFS(Transactions!I:I,Transactions!D:D,Accounts!A8,Transactions!A:A,"&lt;01/6/13",Transactions!A:A,"&gt;30/4/13")</f>
        <v>0</v>
      </c>
      <c r="Q8" s="2">
        <f>SUMIFS(Transactions!I:I,Transactions!D:D,Accounts!A8,Transactions!A:A,"&lt;01/7/13",Transactions!A:A,"&gt;31/5/13")</f>
        <v>0</v>
      </c>
    </row>
    <row r="9" spans="1:17" x14ac:dyDescent="0.2">
      <c r="A9" s="75">
        <v>122</v>
      </c>
      <c r="C9" s="5" t="s">
        <v>6</v>
      </c>
      <c r="E9" s="11">
        <f t="shared" si="0"/>
        <v>0</v>
      </c>
      <c r="F9" s="2">
        <f>SUMIFS(Transactions!I:I,Transactions!D:D,Accounts!A9,Transactions!A:A,"&lt;01/08/12",Transactions!A:A,"&gt;30/6/12")</f>
        <v>0</v>
      </c>
      <c r="G9" s="2">
        <f>SUMIFS(Transactions!I:I,Transactions!D:D,Accounts!A9,Transactions!A:A,"&lt;01/09/12",Transactions!A:A,"&gt;31/7/12")</f>
        <v>0</v>
      </c>
      <c r="H9" s="2">
        <f>SUMIFS(Transactions!I:I,Transactions!D:D,Accounts!A9,Transactions!A:A,"&lt;01/10/12",Transactions!A:A,"&gt;31/8/12")</f>
        <v>0</v>
      </c>
      <c r="I9" s="2">
        <f>SUMIFS(Transactions!I:I,Transactions!D:D,Accounts!A9,Transactions!A:A,"&lt;01/11/12",Transactions!A:A,"&gt;30/9/12")</f>
        <v>0</v>
      </c>
      <c r="J9" s="2">
        <f>SUMIFS(Transactions!I:I,Transactions!D:D,Accounts!A9,Transactions!A:A,"&lt;01/12/12",Transactions!A:A,"&gt;31/10/12")</f>
        <v>0</v>
      </c>
      <c r="K9" s="2">
        <f>SUMIFS(Transactions!I:I,Transactions!D:D,Accounts!A9,Transactions!A:A,"&lt;01/1/13",Transactions!A:A,"&gt;30/11/12")</f>
        <v>0</v>
      </c>
      <c r="L9" s="2">
        <f>SUMIFS(Transactions!I:I,Transactions!D:D,Accounts!A9,Transactions!A:A,"&lt;01/2/13",Transactions!A:A,"&gt;31/12/12")</f>
        <v>0</v>
      </c>
      <c r="M9" s="2">
        <f>SUMIFS(Transactions!I:I,Transactions!D:D,Accounts!A9,Transactions!A:A,"&lt;01/3/13",Transactions!A:A,"&gt;31/1/13")</f>
        <v>0</v>
      </c>
      <c r="N9" s="2">
        <f>SUMIFS(Transactions!I:I,Transactions!D:D,Accounts!A9,Transactions!A:A,"&lt;01/4/13",Transactions!A:A,"&gt;28/2/13")</f>
        <v>0</v>
      </c>
      <c r="O9" s="2">
        <f>SUMIFS(Transactions!I:I,Transactions!D:D,Accounts!A9,Transactions!A:A,"&lt;01/5/13",Transactions!A:A,"&gt;31/3/13")</f>
        <v>0</v>
      </c>
      <c r="P9" s="2">
        <f>SUMIFS(Transactions!I:I,Transactions!D:D,Accounts!A9,Transactions!A:A,"&lt;01/6/13",Transactions!A:A,"&gt;30/4/13")</f>
        <v>0</v>
      </c>
      <c r="Q9" s="2">
        <f>SUMIFS(Transactions!I:I,Transactions!D:D,Accounts!A9,Transactions!A:A,"&lt;01/7/13",Transactions!A:A,"&gt;31/5/13")</f>
        <v>0</v>
      </c>
    </row>
    <row r="10" spans="1:17" x14ac:dyDescent="0.2">
      <c r="A10" s="75">
        <v>123</v>
      </c>
      <c r="C10" s="5" t="s">
        <v>6</v>
      </c>
      <c r="E10" s="11">
        <f t="shared" si="0"/>
        <v>0</v>
      </c>
      <c r="F10" s="2">
        <f>SUMIFS(Transactions!I:I,Transactions!D:D,Accounts!A10,Transactions!A:A,"&lt;01/08/12",Transactions!A:A,"&gt;30/6/12")</f>
        <v>0</v>
      </c>
      <c r="G10" s="2">
        <f>SUMIFS(Transactions!I:I,Transactions!D:D,Accounts!A10,Transactions!A:A,"&lt;01/09/12",Transactions!A:A,"&gt;31/7/12")</f>
        <v>0</v>
      </c>
      <c r="H10" s="2">
        <f>SUMIFS(Transactions!I:I,Transactions!D:D,Accounts!A10,Transactions!A:A,"&lt;01/10/12",Transactions!A:A,"&gt;31/8/12")</f>
        <v>0</v>
      </c>
      <c r="I10" s="2">
        <f>SUMIFS(Transactions!I:I,Transactions!D:D,Accounts!A10,Transactions!A:A,"&lt;01/11/12",Transactions!A:A,"&gt;30/9/12")</f>
        <v>0</v>
      </c>
      <c r="J10" s="2">
        <f>SUMIFS(Transactions!I:I,Transactions!D:D,Accounts!A10,Transactions!A:A,"&lt;01/12/12",Transactions!A:A,"&gt;31/10/12")</f>
        <v>0</v>
      </c>
      <c r="K10" s="2">
        <f>SUMIFS(Transactions!I:I,Transactions!D:D,Accounts!A10,Transactions!A:A,"&lt;01/1/13",Transactions!A:A,"&gt;30/11/12")</f>
        <v>0</v>
      </c>
      <c r="L10" s="2">
        <f>SUMIFS(Transactions!I:I,Transactions!D:D,Accounts!A10,Transactions!A:A,"&lt;01/2/13",Transactions!A:A,"&gt;31/12/12")</f>
        <v>0</v>
      </c>
      <c r="M10" s="2">
        <f>SUMIFS(Transactions!I:I,Transactions!D:D,Accounts!A10,Transactions!A:A,"&lt;01/3/13",Transactions!A:A,"&gt;31/1/13")</f>
        <v>0</v>
      </c>
      <c r="N10" s="2">
        <f>SUMIFS(Transactions!I:I,Transactions!D:D,Accounts!A10,Transactions!A:A,"&lt;01/4/13",Transactions!A:A,"&gt;28/2/13")</f>
        <v>0</v>
      </c>
      <c r="O10" s="2">
        <f>SUMIFS(Transactions!I:I,Transactions!D:D,Accounts!A10,Transactions!A:A,"&lt;01/5/13",Transactions!A:A,"&gt;31/3/13")</f>
        <v>0</v>
      </c>
      <c r="P10" s="2">
        <f>SUMIFS(Transactions!I:I,Transactions!D:D,Accounts!A10,Transactions!A:A,"&lt;01/6/13",Transactions!A:A,"&gt;30/4/13")</f>
        <v>0</v>
      </c>
      <c r="Q10" s="2">
        <f>SUMIFS(Transactions!I:I,Transactions!D:D,Accounts!A10,Transactions!A:A,"&lt;01/7/13",Transactions!A:A,"&gt;31/5/13")</f>
        <v>0</v>
      </c>
    </row>
    <row r="11" spans="1:17" x14ac:dyDescent="0.2">
      <c r="A11" s="75">
        <v>124</v>
      </c>
      <c r="C11" s="5" t="s">
        <v>6</v>
      </c>
      <c r="E11" s="11">
        <f t="shared" si="0"/>
        <v>0</v>
      </c>
      <c r="F11" s="2">
        <f>SUMIFS(Transactions!I:I,Transactions!D:D,Accounts!A11,Transactions!A:A,"&lt;01/08/12",Transactions!A:A,"&gt;30/6/12")</f>
        <v>0</v>
      </c>
      <c r="G11" s="2">
        <f>SUMIFS(Transactions!I:I,Transactions!D:D,Accounts!A11,Transactions!A:A,"&lt;01/09/12",Transactions!A:A,"&gt;31/7/12")</f>
        <v>0</v>
      </c>
      <c r="H11" s="2">
        <f>SUMIFS(Transactions!I:I,Transactions!D:D,Accounts!A11,Transactions!A:A,"&lt;01/10/12",Transactions!A:A,"&gt;31/8/12")</f>
        <v>0</v>
      </c>
      <c r="I11" s="2">
        <f>SUMIFS(Transactions!I:I,Transactions!D:D,Accounts!A11,Transactions!A:A,"&lt;01/11/12",Transactions!A:A,"&gt;30/9/12")</f>
        <v>0</v>
      </c>
      <c r="J11" s="2">
        <f>SUMIFS(Transactions!I:I,Transactions!D:D,Accounts!A11,Transactions!A:A,"&lt;01/12/12",Transactions!A:A,"&gt;31/10/12")</f>
        <v>0</v>
      </c>
      <c r="K11" s="2">
        <f>SUMIFS(Transactions!I:I,Transactions!D:D,Accounts!A11,Transactions!A:A,"&lt;01/1/13",Transactions!A:A,"&gt;30/11/12")</f>
        <v>0</v>
      </c>
      <c r="L11" s="2">
        <f>SUMIFS(Transactions!I:I,Transactions!D:D,Accounts!A11,Transactions!A:A,"&lt;01/2/13",Transactions!A:A,"&gt;31/12/12")</f>
        <v>0</v>
      </c>
      <c r="M11" s="2">
        <f>SUMIFS(Transactions!I:I,Transactions!D:D,Accounts!A11,Transactions!A:A,"&lt;01/3/13",Transactions!A:A,"&gt;31/1/13")</f>
        <v>0</v>
      </c>
      <c r="N11" s="2">
        <f>SUMIFS(Transactions!I:I,Transactions!D:D,Accounts!A11,Transactions!A:A,"&lt;01/4/13",Transactions!A:A,"&gt;28/2/13")</f>
        <v>0</v>
      </c>
      <c r="O11" s="2">
        <f>SUMIFS(Transactions!I:I,Transactions!D:D,Accounts!A11,Transactions!A:A,"&lt;01/5/13",Transactions!A:A,"&gt;31/3/13")</f>
        <v>0</v>
      </c>
      <c r="P11" s="2">
        <f>SUMIFS(Transactions!I:I,Transactions!D:D,Accounts!A11,Transactions!A:A,"&lt;01/6/13",Transactions!A:A,"&gt;30/4/13")</f>
        <v>0</v>
      </c>
      <c r="Q11" s="2">
        <f>SUMIFS(Transactions!I:I,Transactions!D:D,Accounts!A11,Transactions!A:A,"&lt;01/7/13",Transactions!A:A,"&gt;31/5/13")</f>
        <v>0</v>
      </c>
    </row>
    <row r="12" spans="1:17" x14ac:dyDescent="0.2">
      <c r="A12" s="75">
        <v>125</v>
      </c>
      <c r="C12" s="5" t="s">
        <v>6</v>
      </c>
      <c r="E12" s="11">
        <f t="shared" si="0"/>
        <v>0</v>
      </c>
      <c r="F12" s="2">
        <f>SUMIFS(Transactions!I:I,Transactions!D:D,Accounts!A12,Transactions!A:A,"&lt;01/08/12",Transactions!A:A,"&gt;30/6/12")</f>
        <v>0</v>
      </c>
      <c r="G12" s="2">
        <f>SUMIFS(Transactions!I:I,Transactions!D:D,Accounts!A12,Transactions!A:A,"&lt;01/09/12",Transactions!A:A,"&gt;31/7/12")</f>
        <v>0</v>
      </c>
      <c r="H12" s="2">
        <f>SUMIFS(Transactions!I:I,Transactions!D:D,Accounts!A12,Transactions!A:A,"&lt;01/10/12",Transactions!A:A,"&gt;31/8/12")</f>
        <v>0</v>
      </c>
      <c r="I12" s="2">
        <f>SUMIFS(Transactions!I:I,Transactions!D:D,Accounts!A12,Transactions!A:A,"&lt;01/11/12",Transactions!A:A,"&gt;30/9/12")</f>
        <v>0</v>
      </c>
      <c r="J12" s="2">
        <f>SUMIFS(Transactions!I:I,Transactions!D:D,Accounts!A12,Transactions!A:A,"&lt;01/12/12",Transactions!A:A,"&gt;31/10/12")</f>
        <v>0</v>
      </c>
      <c r="K12" s="2">
        <f>SUMIFS(Transactions!I:I,Transactions!D:D,Accounts!A12,Transactions!A:A,"&lt;01/1/13",Transactions!A:A,"&gt;30/11/12")</f>
        <v>0</v>
      </c>
      <c r="L12" s="2">
        <f>SUMIFS(Transactions!I:I,Transactions!D:D,Accounts!A12,Transactions!A:A,"&lt;01/2/13",Transactions!A:A,"&gt;31/12/12")</f>
        <v>0</v>
      </c>
      <c r="M12" s="2">
        <f>SUMIFS(Transactions!I:I,Transactions!D:D,Accounts!A12,Transactions!A:A,"&lt;01/3/13",Transactions!A:A,"&gt;31/1/13")</f>
        <v>0</v>
      </c>
      <c r="N12" s="2">
        <f>SUMIFS(Transactions!I:I,Transactions!D:D,Accounts!A12,Transactions!A:A,"&lt;01/4/13",Transactions!A:A,"&gt;28/2/13")</f>
        <v>0</v>
      </c>
      <c r="O12" s="2">
        <f>SUMIFS(Transactions!I:I,Transactions!D:D,Accounts!A12,Transactions!A:A,"&lt;01/5/13",Transactions!A:A,"&gt;31/3/13")</f>
        <v>0</v>
      </c>
      <c r="P12" s="2">
        <f>SUMIFS(Transactions!I:I,Transactions!D:D,Accounts!A12,Transactions!A:A,"&lt;01/6/13",Transactions!A:A,"&gt;30/4/13")</f>
        <v>0</v>
      </c>
      <c r="Q12" s="2">
        <f>SUMIFS(Transactions!I:I,Transactions!D:D,Accounts!A12,Transactions!A:A,"&lt;01/7/13",Transactions!A:A,"&gt;31/5/13")</f>
        <v>0</v>
      </c>
    </row>
    <row r="13" spans="1:17" x14ac:dyDescent="0.2">
      <c r="A13" s="75">
        <v>126</v>
      </c>
      <c r="C13" s="5" t="s">
        <v>6</v>
      </c>
      <c r="E13" s="11">
        <f t="shared" si="0"/>
        <v>0</v>
      </c>
      <c r="F13" s="2">
        <f>SUMIFS(Transactions!I:I,Transactions!D:D,Accounts!A13,Transactions!A:A,"&lt;01/08/12",Transactions!A:A,"&gt;30/6/12")</f>
        <v>0</v>
      </c>
      <c r="G13" s="2">
        <f>SUMIFS(Transactions!I:I,Transactions!D:D,Accounts!A13,Transactions!A:A,"&lt;01/09/12",Transactions!A:A,"&gt;31/7/12")</f>
        <v>0</v>
      </c>
      <c r="H13" s="2">
        <f>SUMIFS(Transactions!I:I,Transactions!D:D,Accounts!A13,Transactions!A:A,"&lt;01/10/12",Transactions!A:A,"&gt;31/8/12")</f>
        <v>0</v>
      </c>
      <c r="I13" s="2">
        <f>SUMIFS(Transactions!I:I,Transactions!D:D,Accounts!A13,Transactions!A:A,"&lt;01/11/12",Transactions!A:A,"&gt;30/9/12")</f>
        <v>0</v>
      </c>
      <c r="J13" s="2">
        <f>SUMIFS(Transactions!I:I,Transactions!D:D,Accounts!A13,Transactions!A:A,"&lt;01/12/12",Transactions!A:A,"&gt;31/10/12")</f>
        <v>0</v>
      </c>
      <c r="K13" s="2">
        <f>SUMIFS(Transactions!I:I,Transactions!D:D,Accounts!A13,Transactions!A:A,"&lt;01/1/13",Transactions!A:A,"&gt;30/11/12")</f>
        <v>0</v>
      </c>
      <c r="L13" s="2">
        <f>SUMIFS(Transactions!I:I,Transactions!D:D,Accounts!A13,Transactions!A:A,"&lt;01/2/13",Transactions!A:A,"&gt;31/12/12")</f>
        <v>0</v>
      </c>
      <c r="M13" s="2">
        <f>SUMIFS(Transactions!I:I,Transactions!D:D,Accounts!A13,Transactions!A:A,"&lt;01/3/13",Transactions!A:A,"&gt;31/1/13")</f>
        <v>0</v>
      </c>
      <c r="N13" s="2">
        <f>SUMIFS(Transactions!I:I,Transactions!D:D,Accounts!A13,Transactions!A:A,"&lt;01/4/13",Transactions!A:A,"&gt;28/2/13")</f>
        <v>0</v>
      </c>
      <c r="O13" s="2">
        <f>SUMIFS(Transactions!I:I,Transactions!D:D,Accounts!A13,Transactions!A:A,"&lt;01/5/13",Transactions!A:A,"&gt;31/3/13")</f>
        <v>0</v>
      </c>
      <c r="P13" s="2">
        <f>SUMIFS(Transactions!I:I,Transactions!D:D,Accounts!A13,Transactions!A:A,"&lt;01/6/13",Transactions!A:A,"&gt;30/4/13")</f>
        <v>0</v>
      </c>
      <c r="Q13" s="2">
        <f>SUMIFS(Transactions!I:I,Transactions!D:D,Accounts!A13,Transactions!A:A,"&lt;01/7/13",Transactions!A:A,"&gt;31/5/13")</f>
        <v>0</v>
      </c>
    </row>
    <row r="14" spans="1:17" x14ac:dyDescent="0.2">
      <c r="A14" s="75">
        <v>127</v>
      </c>
      <c r="C14" s="5" t="s">
        <v>6</v>
      </c>
      <c r="E14" s="11">
        <f t="shared" si="0"/>
        <v>0</v>
      </c>
      <c r="F14" s="2">
        <f>SUMIFS(Transactions!I:I,Transactions!D:D,Accounts!A14,Transactions!A:A,"&lt;01/08/12",Transactions!A:A,"&gt;30/6/12")</f>
        <v>0</v>
      </c>
      <c r="G14" s="2">
        <f>SUMIFS(Transactions!I:I,Transactions!D:D,Accounts!A14,Transactions!A:A,"&lt;01/09/12",Transactions!A:A,"&gt;31/7/12")</f>
        <v>0</v>
      </c>
      <c r="H14" s="2">
        <f>SUMIFS(Transactions!I:I,Transactions!D:D,Accounts!A14,Transactions!A:A,"&lt;01/10/12",Transactions!A:A,"&gt;31/8/12")</f>
        <v>0</v>
      </c>
      <c r="I14" s="2">
        <f>SUMIFS(Transactions!I:I,Transactions!D:D,Accounts!A14,Transactions!A:A,"&lt;01/11/12",Transactions!A:A,"&gt;30/9/12")</f>
        <v>0</v>
      </c>
      <c r="J14" s="2">
        <f>SUMIFS(Transactions!I:I,Transactions!D:D,Accounts!A14,Transactions!A:A,"&lt;01/12/12",Transactions!A:A,"&gt;31/10/12")</f>
        <v>0</v>
      </c>
      <c r="K14" s="2">
        <f>SUMIFS(Transactions!I:I,Transactions!D:D,Accounts!A14,Transactions!A:A,"&lt;01/1/13",Transactions!A:A,"&gt;30/11/12")</f>
        <v>0</v>
      </c>
      <c r="L14" s="2">
        <f>SUMIFS(Transactions!I:I,Transactions!D:D,Accounts!A14,Transactions!A:A,"&lt;01/2/13",Transactions!A:A,"&gt;31/12/12")</f>
        <v>0</v>
      </c>
      <c r="M14" s="2">
        <f>SUMIFS(Transactions!I:I,Transactions!D:D,Accounts!A14,Transactions!A:A,"&lt;01/3/13",Transactions!A:A,"&gt;31/1/13")</f>
        <v>0</v>
      </c>
      <c r="N14" s="2">
        <f>SUMIFS(Transactions!I:I,Transactions!D:D,Accounts!A14,Transactions!A:A,"&lt;01/4/13",Transactions!A:A,"&gt;28/2/13")</f>
        <v>0</v>
      </c>
      <c r="O14" s="2">
        <f>SUMIFS(Transactions!I:I,Transactions!D:D,Accounts!A14,Transactions!A:A,"&lt;01/5/13",Transactions!A:A,"&gt;31/3/13")</f>
        <v>0</v>
      </c>
      <c r="P14" s="2">
        <f>SUMIFS(Transactions!I:I,Transactions!D:D,Accounts!A14,Transactions!A:A,"&lt;01/6/13",Transactions!A:A,"&gt;30/4/13")</f>
        <v>0</v>
      </c>
      <c r="Q14" s="2">
        <f>SUMIFS(Transactions!I:I,Transactions!D:D,Accounts!A14,Transactions!A:A,"&lt;01/7/13",Transactions!A:A,"&gt;31/5/13")</f>
        <v>0</v>
      </c>
    </row>
    <row r="15" spans="1:17" x14ac:dyDescent="0.2">
      <c r="A15" s="75">
        <v>125</v>
      </c>
      <c r="C15" s="5" t="s">
        <v>6</v>
      </c>
      <c r="E15" s="11">
        <f t="shared" si="0"/>
        <v>0</v>
      </c>
      <c r="F15" s="2">
        <f>SUMIFS(Transactions!I:I,Transactions!D:D,Accounts!A15,Transactions!A:A,"&lt;01/08/12",Transactions!A:A,"&gt;30/6/12")</f>
        <v>0</v>
      </c>
      <c r="G15" s="2">
        <f>SUMIFS(Transactions!I:I,Transactions!D:D,Accounts!A15,Transactions!A:A,"&lt;01/09/12",Transactions!A:A,"&gt;31/7/12")</f>
        <v>0</v>
      </c>
      <c r="H15" s="2">
        <f>SUMIFS(Transactions!I:I,Transactions!D:D,Accounts!A15,Transactions!A:A,"&lt;01/10/12",Transactions!A:A,"&gt;31/8/12")</f>
        <v>0</v>
      </c>
      <c r="I15" s="2">
        <f>SUMIFS(Transactions!I:I,Transactions!D:D,Accounts!A15,Transactions!A:A,"&lt;01/11/12",Transactions!A:A,"&gt;30/9/12")</f>
        <v>0</v>
      </c>
      <c r="J15" s="2">
        <f>SUMIFS(Transactions!I:I,Transactions!D:D,Accounts!A15,Transactions!A:A,"&lt;01/12/12",Transactions!A:A,"&gt;31/10/12")</f>
        <v>0</v>
      </c>
      <c r="K15" s="2">
        <f>SUMIFS(Transactions!I:I,Transactions!D:D,Accounts!A15,Transactions!A:A,"&lt;01/1/13",Transactions!A:A,"&gt;30/11/12")</f>
        <v>0</v>
      </c>
      <c r="L15" s="2">
        <f>SUMIFS(Transactions!I:I,Transactions!D:D,Accounts!A15,Transactions!A:A,"&lt;01/2/13",Transactions!A:A,"&gt;31/12/12")</f>
        <v>0</v>
      </c>
      <c r="M15" s="2">
        <f>SUMIFS(Transactions!I:I,Transactions!D:D,Accounts!A15,Transactions!A:A,"&lt;01/3/13",Transactions!A:A,"&gt;31/1/13")</f>
        <v>0</v>
      </c>
      <c r="N15" s="2">
        <f>SUMIFS(Transactions!I:I,Transactions!D:D,Accounts!A15,Transactions!A:A,"&lt;01/4/13",Transactions!A:A,"&gt;28/2/13")</f>
        <v>0</v>
      </c>
      <c r="O15" s="2">
        <f>SUMIFS(Transactions!I:I,Transactions!D:D,Accounts!A15,Transactions!A:A,"&lt;01/5/13",Transactions!A:A,"&gt;31/3/13")</f>
        <v>0</v>
      </c>
      <c r="P15" s="2">
        <f>SUMIFS(Transactions!I:I,Transactions!D:D,Accounts!A15,Transactions!A:A,"&lt;01/6/13",Transactions!A:A,"&gt;30/4/13")</f>
        <v>0</v>
      </c>
      <c r="Q15" s="2">
        <f>SUMIFS(Transactions!I:I,Transactions!D:D,Accounts!A15,Transactions!A:A,"&lt;01/7/13",Transactions!A:A,"&gt;31/5/13")</f>
        <v>0</v>
      </c>
    </row>
    <row r="16" spans="1:17" x14ac:dyDescent="0.2">
      <c r="A16" s="75">
        <v>130</v>
      </c>
      <c r="B16" s="44" t="s">
        <v>70</v>
      </c>
      <c r="C16" s="5" t="s">
        <v>6</v>
      </c>
      <c r="E16" s="11">
        <f t="shared" si="0"/>
        <v>0</v>
      </c>
      <c r="F16" s="2">
        <f>SUMIFS(Transactions!I:I,Transactions!D:D,Accounts!A16,Transactions!A:A,"&lt;01/08/12",Transactions!A:A,"&gt;30/6/12")</f>
        <v>0</v>
      </c>
      <c r="G16" s="2">
        <f>SUMIFS(Transactions!I:I,Transactions!D:D,Accounts!A16,Transactions!A:A,"&lt;01/09/12",Transactions!A:A,"&gt;31/7/12")</f>
        <v>0</v>
      </c>
      <c r="H16" s="2">
        <f>SUMIFS(Transactions!I:I,Transactions!D:D,Accounts!A16,Transactions!A:A,"&lt;01/10/12",Transactions!A:A,"&gt;31/8/12")</f>
        <v>0</v>
      </c>
      <c r="I16" s="2">
        <f>SUMIFS(Transactions!I:I,Transactions!D:D,Accounts!A16,Transactions!A:A,"&lt;01/11/12",Transactions!A:A,"&gt;30/9/12")</f>
        <v>0</v>
      </c>
      <c r="J16" s="2">
        <f>SUMIFS(Transactions!I:I,Transactions!D:D,Accounts!A16,Transactions!A:A,"&lt;01/12/12",Transactions!A:A,"&gt;31/10/12")</f>
        <v>0</v>
      </c>
      <c r="K16" s="2">
        <f>SUMIFS(Transactions!I:I,Transactions!D:D,Accounts!A16,Transactions!A:A,"&lt;01/1/13",Transactions!A:A,"&gt;30/11/12")</f>
        <v>0</v>
      </c>
      <c r="L16" s="2">
        <f>SUMIFS(Transactions!I:I,Transactions!D:D,Accounts!A16,Transactions!A:A,"&lt;01/2/13",Transactions!A:A,"&gt;31/12/12")</f>
        <v>0</v>
      </c>
      <c r="M16" s="2">
        <f>SUMIFS(Transactions!I:I,Transactions!D:D,Accounts!A16,Transactions!A:A,"&lt;01/3/13",Transactions!A:A,"&gt;31/1/13")</f>
        <v>0</v>
      </c>
      <c r="N16" s="2">
        <f>SUMIFS(Transactions!I:I,Transactions!D:D,Accounts!A16,Transactions!A:A,"&lt;01/4/13",Transactions!A:A,"&gt;28/2/13")</f>
        <v>0</v>
      </c>
      <c r="O16" s="2">
        <f>SUMIFS(Transactions!I:I,Transactions!D:D,Accounts!A16,Transactions!A:A,"&lt;01/5/13",Transactions!A:A,"&gt;31/3/13")</f>
        <v>0</v>
      </c>
      <c r="P16" s="2">
        <f>SUMIFS(Transactions!I:I,Transactions!D:D,Accounts!A16,Transactions!A:A,"&lt;01/6/13",Transactions!A:A,"&gt;30/4/13")</f>
        <v>0</v>
      </c>
      <c r="Q16" s="2">
        <f>SUMIFS(Transactions!I:I,Transactions!D:D,Accounts!A16,Transactions!A:A,"&lt;01/7/13",Transactions!A:A,"&gt;31/5/13")</f>
        <v>0</v>
      </c>
    </row>
    <row r="17" spans="1:17" x14ac:dyDescent="0.2">
      <c r="A17" s="75">
        <v>131</v>
      </c>
      <c r="C17" s="5" t="s">
        <v>6</v>
      </c>
      <c r="E17" s="11">
        <f t="shared" si="0"/>
        <v>0</v>
      </c>
      <c r="F17" s="2">
        <f>SUMIFS(Transactions!I:I,Transactions!D:D,Accounts!A17,Transactions!A:A,"&lt;01/08/12",Transactions!A:A,"&gt;30/6/12")</f>
        <v>0</v>
      </c>
      <c r="G17" s="2">
        <f>SUMIFS(Transactions!I:I,Transactions!D:D,Accounts!A17,Transactions!A:A,"&lt;01/09/12",Transactions!A:A,"&gt;31/7/12")</f>
        <v>0</v>
      </c>
      <c r="H17" s="2">
        <f>SUMIFS(Transactions!I:I,Transactions!D:D,Accounts!A17,Transactions!A:A,"&lt;01/10/12",Transactions!A:A,"&gt;31/8/12")</f>
        <v>0</v>
      </c>
      <c r="I17" s="2">
        <f>SUMIFS(Transactions!I:I,Transactions!D:D,Accounts!A17,Transactions!A:A,"&lt;01/11/12",Transactions!A:A,"&gt;30/9/12")</f>
        <v>0</v>
      </c>
      <c r="J17" s="2">
        <f>SUMIFS(Transactions!I:I,Transactions!D:D,Accounts!A17,Transactions!A:A,"&lt;01/12/12",Transactions!A:A,"&gt;31/10/12")</f>
        <v>0</v>
      </c>
      <c r="K17" s="2">
        <f>SUMIFS(Transactions!I:I,Transactions!D:D,Accounts!A17,Transactions!A:A,"&lt;01/1/13",Transactions!A:A,"&gt;30/11/12")</f>
        <v>0</v>
      </c>
      <c r="L17" s="2">
        <f>SUMIFS(Transactions!I:I,Transactions!D:D,Accounts!A17,Transactions!A:A,"&lt;01/2/13",Transactions!A:A,"&gt;31/12/12")</f>
        <v>0</v>
      </c>
      <c r="M17" s="2">
        <f>SUMIFS(Transactions!I:I,Transactions!D:D,Accounts!A17,Transactions!A:A,"&lt;01/3/13",Transactions!A:A,"&gt;31/1/13")</f>
        <v>0</v>
      </c>
      <c r="N17" s="2">
        <f>SUMIFS(Transactions!I:I,Transactions!D:D,Accounts!A17,Transactions!A:A,"&lt;01/4/13",Transactions!A:A,"&gt;28/2/13")</f>
        <v>0</v>
      </c>
      <c r="O17" s="2">
        <f>SUMIFS(Transactions!I:I,Transactions!D:D,Accounts!A17,Transactions!A:A,"&lt;01/5/13",Transactions!A:A,"&gt;31/3/13")</f>
        <v>0</v>
      </c>
      <c r="P17" s="2">
        <f>SUMIFS(Transactions!I:I,Transactions!D:D,Accounts!A17,Transactions!A:A,"&lt;01/6/13",Transactions!A:A,"&gt;30/4/13")</f>
        <v>0</v>
      </c>
      <c r="Q17" s="2">
        <f>SUMIFS(Transactions!I:I,Transactions!D:D,Accounts!A17,Transactions!A:A,"&lt;01/7/13",Transactions!A:A,"&gt;31/5/13")</f>
        <v>0</v>
      </c>
    </row>
    <row r="18" spans="1:17" x14ac:dyDescent="0.2">
      <c r="A18" s="75">
        <v>132</v>
      </c>
      <c r="C18" s="5" t="s">
        <v>6</v>
      </c>
      <c r="E18" s="11">
        <f t="shared" si="0"/>
        <v>0</v>
      </c>
      <c r="F18" s="2">
        <f>SUMIFS(Transactions!I:I,Transactions!D:D,Accounts!A18,Transactions!A:A,"&lt;01/08/12",Transactions!A:A,"&gt;30/6/12")</f>
        <v>0</v>
      </c>
      <c r="G18" s="2">
        <f>SUMIFS(Transactions!I:I,Transactions!D:D,Accounts!A18,Transactions!A:A,"&lt;01/09/12",Transactions!A:A,"&gt;31/7/12")</f>
        <v>0</v>
      </c>
      <c r="H18" s="2">
        <f>SUMIFS(Transactions!I:I,Transactions!D:D,Accounts!A18,Transactions!A:A,"&lt;01/10/12",Transactions!A:A,"&gt;31/8/12")</f>
        <v>0</v>
      </c>
      <c r="I18" s="2">
        <f>SUMIFS(Transactions!I:I,Transactions!D:D,Accounts!A18,Transactions!A:A,"&lt;01/11/12",Transactions!A:A,"&gt;30/9/12")</f>
        <v>0</v>
      </c>
      <c r="J18" s="2">
        <f>SUMIFS(Transactions!I:I,Transactions!D:D,Accounts!A18,Transactions!A:A,"&lt;01/12/12",Transactions!A:A,"&gt;31/10/12")</f>
        <v>0</v>
      </c>
      <c r="K18" s="2">
        <f>SUMIFS(Transactions!I:I,Transactions!D:D,Accounts!A18,Transactions!A:A,"&lt;01/1/13",Transactions!A:A,"&gt;30/11/12")</f>
        <v>0</v>
      </c>
      <c r="L18" s="2">
        <f>SUMIFS(Transactions!I:I,Transactions!D:D,Accounts!A18,Transactions!A:A,"&lt;01/2/13",Transactions!A:A,"&gt;31/12/12")</f>
        <v>0</v>
      </c>
      <c r="M18" s="2">
        <f>SUMIFS(Transactions!I:I,Transactions!D:D,Accounts!A18,Transactions!A:A,"&lt;01/3/13",Transactions!A:A,"&gt;31/1/13")</f>
        <v>0</v>
      </c>
      <c r="N18" s="2">
        <f>SUMIFS(Transactions!I:I,Transactions!D:D,Accounts!A18,Transactions!A:A,"&lt;01/4/13",Transactions!A:A,"&gt;28/2/13")</f>
        <v>0</v>
      </c>
      <c r="O18" s="2">
        <f>SUMIFS(Transactions!I:I,Transactions!D:D,Accounts!A18,Transactions!A:A,"&lt;01/5/13",Transactions!A:A,"&gt;31/3/13")</f>
        <v>0</v>
      </c>
      <c r="P18" s="2">
        <f>SUMIFS(Transactions!I:I,Transactions!D:D,Accounts!A18,Transactions!A:A,"&lt;01/6/13",Transactions!A:A,"&gt;30/4/13")</f>
        <v>0</v>
      </c>
      <c r="Q18" s="2">
        <f>SUMIFS(Transactions!I:I,Transactions!D:D,Accounts!A18,Transactions!A:A,"&lt;01/7/13",Transactions!A:A,"&gt;31/5/13")</f>
        <v>0</v>
      </c>
    </row>
    <row r="19" spans="1:17" x14ac:dyDescent="0.2">
      <c r="A19" s="75">
        <v>133</v>
      </c>
      <c r="C19" s="5" t="s">
        <v>6</v>
      </c>
      <c r="E19" s="11">
        <f t="shared" si="0"/>
        <v>0</v>
      </c>
      <c r="F19" s="2">
        <f>SUMIFS(Transactions!I:I,Transactions!D:D,Accounts!A19,Transactions!A:A,"&lt;01/08/12",Transactions!A:A,"&gt;30/6/12")</f>
        <v>0</v>
      </c>
      <c r="G19" s="2">
        <f>SUMIFS(Transactions!I:I,Transactions!D:D,Accounts!A19,Transactions!A:A,"&lt;01/09/12",Transactions!A:A,"&gt;31/7/12")</f>
        <v>0</v>
      </c>
      <c r="H19" s="2">
        <f>SUMIFS(Transactions!I:I,Transactions!D:D,Accounts!A19,Transactions!A:A,"&lt;01/10/12",Transactions!A:A,"&gt;31/8/12")</f>
        <v>0</v>
      </c>
      <c r="I19" s="2">
        <f>SUMIFS(Transactions!I:I,Transactions!D:D,Accounts!A19,Transactions!A:A,"&lt;01/11/12",Transactions!A:A,"&gt;30/9/12")</f>
        <v>0</v>
      </c>
      <c r="J19" s="2">
        <f>SUMIFS(Transactions!I:I,Transactions!D:D,Accounts!A19,Transactions!A:A,"&lt;01/12/12",Transactions!A:A,"&gt;31/10/12")</f>
        <v>0</v>
      </c>
      <c r="K19" s="2">
        <f>SUMIFS(Transactions!I:I,Transactions!D:D,Accounts!A19,Transactions!A:A,"&lt;01/1/13",Transactions!A:A,"&gt;30/11/12")</f>
        <v>0</v>
      </c>
      <c r="L19" s="2">
        <f>SUMIFS(Transactions!I:I,Transactions!D:D,Accounts!A19,Transactions!A:A,"&lt;01/2/13",Transactions!A:A,"&gt;31/12/12")</f>
        <v>0</v>
      </c>
      <c r="M19" s="2">
        <f>SUMIFS(Transactions!I:I,Transactions!D:D,Accounts!A19,Transactions!A:A,"&lt;01/3/13",Transactions!A:A,"&gt;31/1/13")</f>
        <v>0</v>
      </c>
      <c r="N19" s="2">
        <f>SUMIFS(Transactions!I:I,Transactions!D:D,Accounts!A19,Transactions!A:A,"&lt;01/4/13",Transactions!A:A,"&gt;28/2/13")</f>
        <v>0</v>
      </c>
      <c r="O19" s="2">
        <f>SUMIFS(Transactions!I:I,Transactions!D:D,Accounts!A19,Transactions!A:A,"&lt;01/5/13",Transactions!A:A,"&gt;31/3/13")</f>
        <v>0</v>
      </c>
      <c r="P19" s="2">
        <f>SUMIFS(Transactions!I:I,Transactions!D:D,Accounts!A19,Transactions!A:A,"&lt;01/6/13",Transactions!A:A,"&gt;30/4/13")</f>
        <v>0</v>
      </c>
      <c r="Q19" s="2">
        <f>SUMIFS(Transactions!I:I,Transactions!D:D,Accounts!A19,Transactions!A:A,"&lt;01/7/13",Transactions!A:A,"&gt;31/5/13")</f>
        <v>0</v>
      </c>
    </row>
    <row r="20" spans="1:17" x14ac:dyDescent="0.2">
      <c r="A20" s="75">
        <v>134</v>
      </c>
      <c r="C20" s="5" t="s">
        <v>6</v>
      </c>
      <c r="E20" s="11">
        <f t="shared" si="0"/>
        <v>0</v>
      </c>
      <c r="F20" s="2">
        <f>SUMIFS(Transactions!I:I,Transactions!D:D,Accounts!A20,Transactions!A:A,"&lt;01/08/12",Transactions!A:A,"&gt;30/6/12")</f>
        <v>0</v>
      </c>
      <c r="G20" s="2">
        <f>SUMIFS(Transactions!I:I,Transactions!D:D,Accounts!A20,Transactions!A:A,"&lt;01/09/12",Transactions!A:A,"&gt;31/7/12")</f>
        <v>0</v>
      </c>
      <c r="H20" s="2">
        <f>SUMIFS(Transactions!I:I,Transactions!D:D,Accounts!A20,Transactions!A:A,"&lt;01/10/12",Transactions!A:A,"&gt;31/8/12")</f>
        <v>0</v>
      </c>
      <c r="I20" s="2">
        <f>SUMIFS(Transactions!I:I,Transactions!D:D,Accounts!A20,Transactions!A:A,"&lt;01/11/12",Transactions!A:A,"&gt;30/9/12")</f>
        <v>0</v>
      </c>
      <c r="J20" s="2">
        <f>SUMIFS(Transactions!I:I,Transactions!D:D,Accounts!A20,Transactions!A:A,"&lt;01/12/12",Transactions!A:A,"&gt;31/10/12")</f>
        <v>0</v>
      </c>
      <c r="K20" s="2">
        <f>SUMIFS(Transactions!I:I,Transactions!D:D,Accounts!A20,Transactions!A:A,"&lt;01/1/13",Transactions!A:A,"&gt;30/11/12")</f>
        <v>0</v>
      </c>
      <c r="L20" s="2">
        <f>SUMIFS(Transactions!I:I,Transactions!D:D,Accounts!A20,Transactions!A:A,"&lt;01/2/13",Transactions!A:A,"&gt;31/12/12")</f>
        <v>0</v>
      </c>
      <c r="M20" s="2">
        <f>SUMIFS(Transactions!I:I,Transactions!D:D,Accounts!A20,Transactions!A:A,"&lt;01/3/13",Transactions!A:A,"&gt;31/1/13")</f>
        <v>0</v>
      </c>
      <c r="N20" s="2">
        <f>SUMIFS(Transactions!I:I,Transactions!D:D,Accounts!A20,Transactions!A:A,"&lt;01/4/13",Transactions!A:A,"&gt;28/2/13")</f>
        <v>0</v>
      </c>
      <c r="O20" s="2">
        <f>SUMIFS(Transactions!I:I,Transactions!D:D,Accounts!A20,Transactions!A:A,"&lt;01/5/13",Transactions!A:A,"&gt;31/3/13")</f>
        <v>0</v>
      </c>
      <c r="P20" s="2">
        <f>SUMIFS(Transactions!I:I,Transactions!D:D,Accounts!A20,Transactions!A:A,"&lt;01/6/13",Transactions!A:A,"&gt;30/4/13")</f>
        <v>0</v>
      </c>
      <c r="Q20" s="2">
        <f>SUMIFS(Transactions!I:I,Transactions!D:D,Accounts!A20,Transactions!A:A,"&lt;01/7/13",Transactions!A:A,"&gt;31/5/13")</f>
        <v>0</v>
      </c>
    </row>
    <row r="21" spans="1:17" x14ac:dyDescent="0.2">
      <c r="A21" s="75">
        <v>135</v>
      </c>
      <c r="C21" s="5" t="s">
        <v>6</v>
      </c>
      <c r="E21" s="11">
        <f t="shared" si="0"/>
        <v>0</v>
      </c>
      <c r="F21" s="2">
        <f>SUMIFS(Transactions!I:I,Transactions!D:D,Accounts!A21,Transactions!A:A,"&lt;01/08/12",Transactions!A:A,"&gt;30/6/12")</f>
        <v>0</v>
      </c>
      <c r="G21" s="2">
        <f>SUMIFS(Transactions!I:I,Transactions!D:D,Accounts!A21,Transactions!A:A,"&lt;01/09/12",Transactions!A:A,"&gt;31/7/12")</f>
        <v>0</v>
      </c>
      <c r="H21" s="2">
        <f>SUMIFS(Transactions!I:I,Transactions!D:D,Accounts!A21,Transactions!A:A,"&lt;01/10/12",Transactions!A:A,"&gt;31/8/12")</f>
        <v>0</v>
      </c>
      <c r="I21" s="2">
        <f>SUMIFS(Transactions!I:I,Transactions!D:D,Accounts!A21,Transactions!A:A,"&lt;01/11/12",Transactions!A:A,"&gt;30/9/12")</f>
        <v>0</v>
      </c>
      <c r="J21" s="2">
        <f>SUMIFS(Transactions!I:I,Transactions!D:D,Accounts!A21,Transactions!A:A,"&lt;01/12/12",Transactions!A:A,"&gt;31/10/12")</f>
        <v>0</v>
      </c>
      <c r="K21" s="2">
        <f>SUMIFS(Transactions!I:I,Transactions!D:D,Accounts!A21,Transactions!A:A,"&lt;01/1/13",Transactions!A:A,"&gt;30/11/12")</f>
        <v>0</v>
      </c>
      <c r="L21" s="2">
        <f>SUMIFS(Transactions!I:I,Transactions!D:D,Accounts!A21,Transactions!A:A,"&lt;01/2/13",Transactions!A:A,"&gt;31/12/12")</f>
        <v>0</v>
      </c>
      <c r="M21" s="2">
        <f>SUMIFS(Transactions!I:I,Transactions!D:D,Accounts!A21,Transactions!A:A,"&lt;01/3/13",Transactions!A:A,"&gt;31/1/13")</f>
        <v>0</v>
      </c>
      <c r="N21" s="2">
        <f>SUMIFS(Transactions!I:I,Transactions!D:D,Accounts!A21,Transactions!A:A,"&lt;01/4/13",Transactions!A:A,"&gt;28/2/13")</f>
        <v>0</v>
      </c>
      <c r="O21" s="2">
        <f>SUMIFS(Transactions!I:I,Transactions!D:D,Accounts!A21,Transactions!A:A,"&lt;01/5/13",Transactions!A:A,"&gt;31/3/13")</f>
        <v>0</v>
      </c>
      <c r="P21" s="2">
        <f>SUMIFS(Transactions!I:I,Transactions!D:D,Accounts!A21,Transactions!A:A,"&lt;01/6/13",Transactions!A:A,"&gt;30/4/13")</f>
        <v>0</v>
      </c>
      <c r="Q21" s="2">
        <f>SUMIFS(Transactions!I:I,Transactions!D:D,Accounts!A21,Transactions!A:A,"&lt;01/7/13",Transactions!A:A,"&gt;31/5/13")</f>
        <v>0</v>
      </c>
    </row>
    <row r="22" spans="1:17" x14ac:dyDescent="0.2">
      <c r="A22" s="75">
        <v>140</v>
      </c>
      <c r="B22" s="44" t="s">
        <v>69</v>
      </c>
      <c r="C22" s="5" t="s">
        <v>6</v>
      </c>
      <c r="E22" s="11">
        <f t="shared" si="0"/>
        <v>0</v>
      </c>
      <c r="F22" s="2">
        <f>SUMIFS(Transactions!I:I,Transactions!D:D,Accounts!A22,Transactions!A:A,"&lt;01/08/12",Transactions!A:A,"&gt;30/6/12")</f>
        <v>0</v>
      </c>
      <c r="G22" s="2">
        <f>SUMIFS(Transactions!I:I,Transactions!D:D,Accounts!A22,Transactions!A:A,"&lt;01/09/12",Transactions!A:A,"&gt;31/7/12")</f>
        <v>0</v>
      </c>
      <c r="H22" s="2">
        <f>SUMIFS(Transactions!I:I,Transactions!D:D,Accounts!A22,Transactions!A:A,"&lt;01/10/12",Transactions!A:A,"&gt;31/8/12")</f>
        <v>0</v>
      </c>
      <c r="I22" s="2">
        <f>SUMIFS(Transactions!I:I,Transactions!D:D,Accounts!A22,Transactions!A:A,"&lt;01/11/12",Transactions!A:A,"&gt;30/9/12")</f>
        <v>0</v>
      </c>
      <c r="J22" s="2">
        <f>SUMIFS(Transactions!I:I,Transactions!D:D,Accounts!A22,Transactions!A:A,"&lt;01/12/12",Transactions!A:A,"&gt;31/10/12")</f>
        <v>0</v>
      </c>
      <c r="K22" s="2">
        <f>SUMIFS(Transactions!I:I,Transactions!D:D,Accounts!A22,Transactions!A:A,"&lt;01/1/13",Transactions!A:A,"&gt;30/11/12")</f>
        <v>0</v>
      </c>
      <c r="L22" s="2">
        <f>SUMIFS(Transactions!I:I,Transactions!D:D,Accounts!A22,Transactions!A:A,"&lt;01/2/13",Transactions!A:A,"&gt;31/12/12")</f>
        <v>0</v>
      </c>
      <c r="M22" s="2">
        <f>SUMIFS(Transactions!I:I,Transactions!D:D,Accounts!A22,Transactions!A:A,"&lt;01/3/13",Transactions!A:A,"&gt;31/1/13")</f>
        <v>0</v>
      </c>
      <c r="N22" s="2">
        <f>SUMIFS(Transactions!I:I,Transactions!D:D,Accounts!A22,Transactions!A:A,"&lt;01/4/13",Transactions!A:A,"&gt;28/2/13")</f>
        <v>0</v>
      </c>
      <c r="O22" s="2">
        <f>SUMIFS(Transactions!I:I,Transactions!D:D,Accounts!A22,Transactions!A:A,"&lt;01/5/13",Transactions!A:A,"&gt;31/3/13")</f>
        <v>0</v>
      </c>
      <c r="P22" s="2">
        <f>SUMIFS(Transactions!I:I,Transactions!D:D,Accounts!A22,Transactions!A:A,"&lt;01/6/13",Transactions!A:A,"&gt;30/4/13")</f>
        <v>0</v>
      </c>
      <c r="Q22" s="2">
        <f>SUMIFS(Transactions!I:I,Transactions!D:D,Accounts!A22,Transactions!A:A,"&lt;01/7/13",Transactions!A:A,"&gt;31/5/13")</f>
        <v>0</v>
      </c>
    </row>
    <row r="23" spans="1:17" x14ac:dyDescent="0.2">
      <c r="A23" s="75">
        <v>141</v>
      </c>
      <c r="C23" s="5" t="s">
        <v>6</v>
      </c>
      <c r="E23" s="11">
        <f t="shared" si="0"/>
        <v>0</v>
      </c>
      <c r="F23" s="2">
        <f>SUMIFS(Transactions!I:I,Transactions!D:D,Accounts!A23,Transactions!A:A,"&lt;01/08/12",Transactions!A:A,"&gt;30/6/12")</f>
        <v>0</v>
      </c>
      <c r="G23" s="2">
        <f>SUMIFS(Transactions!I:I,Transactions!D:D,Accounts!A23,Transactions!A:A,"&lt;01/09/12",Transactions!A:A,"&gt;31/7/12")</f>
        <v>0</v>
      </c>
      <c r="H23" s="2">
        <f>SUMIFS(Transactions!I:I,Transactions!D:D,Accounts!A23,Transactions!A:A,"&lt;01/10/12",Transactions!A:A,"&gt;31/8/12")</f>
        <v>0</v>
      </c>
      <c r="I23" s="2">
        <f>SUMIFS(Transactions!I:I,Transactions!D:D,Accounts!A23,Transactions!A:A,"&lt;01/11/12",Transactions!A:A,"&gt;30/9/12")</f>
        <v>0</v>
      </c>
      <c r="J23" s="2">
        <f>SUMIFS(Transactions!I:I,Transactions!D:D,Accounts!A23,Transactions!A:A,"&lt;01/12/12",Transactions!A:A,"&gt;31/10/12")</f>
        <v>0</v>
      </c>
      <c r="K23" s="2">
        <f>SUMIFS(Transactions!I:I,Transactions!D:D,Accounts!A23,Transactions!A:A,"&lt;01/1/13",Transactions!A:A,"&gt;30/11/12")</f>
        <v>0</v>
      </c>
      <c r="L23" s="2">
        <f>SUMIFS(Transactions!I:I,Transactions!D:D,Accounts!A23,Transactions!A:A,"&lt;01/2/13",Transactions!A:A,"&gt;31/12/12")</f>
        <v>0</v>
      </c>
      <c r="M23" s="2">
        <f>SUMIFS(Transactions!I:I,Transactions!D:D,Accounts!A23,Transactions!A:A,"&lt;01/3/13",Transactions!A:A,"&gt;31/1/13")</f>
        <v>0</v>
      </c>
      <c r="N23" s="2">
        <f>SUMIFS(Transactions!I:I,Transactions!D:D,Accounts!A23,Transactions!A:A,"&lt;01/4/13",Transactions!A:A,"&gt;28/2/13")</f>
        <v>0</v>
      </c>
      <c r="O23" s="2">
        <f>SUMIFS(Transactions!I:I,Transactions!D:D,Accounts!A23,Transactions!A:A,"&lt;01/5/13",Transactions!A:A,"&gt;31/3/13")</f>
        <v>0</v>
      </c>
      <c r="P23" s="2">
        <f>SUMIFS(Transactions!I:I,Transactions!D:D,Accounts!A23,Transactions!A:A,"&lt;01/6/13",Transactions!A:A,"&gt;30/4/13")</f>
        <v>0</v>
      </c>
      <c r="Q23" s="2">
        <f>SUMIFS(Transactions!I:I,Transactions!D:D,Accounts!A23,Transactions!A:A,"&lt;01/7/13",Transactions!A:A,"&gt;31/5/13")</f>
        <v>0</v>
      </c>
    </row>
    <row r="24" spans="1:17" x14ac:dyDescent="0.2">
      <c r="A24" s="75">
        <v>142</v>
      </c>
      <c r="B24" s="44"/>
      <c r="C24" s="5" t="s">
        <v>6</v>
      </c>
      <c r="E24" s="11">
        <f t="shared" si="0"/>
        <v>0</v>
      </c>
      <c r="F24" s="2">
        <f>SUMIFS(Transactions!I:I,Transactions!D:D,Accounts!A24,Transactions!A:A,"&lt;01/08/12",Transactions!A:A,"&gt;30/6/12")</f>
        <v>0</v>
      </c>
      <c r="G24" s="2">
        <f>SUMIFS(Transactions!I:I,Transactions!D:D,Accounts!A24,Transactions!A:A,"&lt;01/09/12",Transactions!A:A,"&gt;31/7/12")</f>
        <v>0</v>
      </c>
      <c r="H24" s="2">
        <f>SUMIFS(Transactions!I:I,Transactions!D:D,Accounts!A24,Transactions!A:A,"&lt;01/10/12",Transactions!A:A,"&gt;31/8/12")</f>
        <v>0</v>
      </c>
      <c r="I24" s="2">
        <f>SUMIFS(Transactions!I:I,Transactions!D:D,Accounts!A24,Transactions!A:A,"&lt;01/11/12",Transactions!A:A,"&gt;30/9/12")</f>
        <v>0</v>
      </c>
      <c r="J24" s="2">
        <f>SUMIFS(Transactions!I:I,Transactions!D:D,Accounts!A24,Transactions!A:A,"&lt;01/12/12",Transactions!A:A,"&gt;31/10/12")</f>
        <v>0</v>
      </c>
      <c r="K24" s="2">
        <f>SUMIFS(Transactions!I:I,Transactions!D:D,Accounts!A24,Transactions!A:A,"&lt;01/1/13",Transactions!A:A,"&gt;30/11/12")</f>
        <v>0</v>
      </c>
      <c r="L24" s="2">
        <f>SUMIFS(Transactions!I:I,Transactions!D:D,Accounts!A24,Transactions!A:A,"&lt;01/2/13",Transactions!A:A,"&gt;31/12/12")</f>
        <v>0</v>
      </c>
      <c r="M24" s="2">
        <f>SUMIFS(Transactions!I:I,Transactions!D:D,Accounts!A24,Transactions!A:A,"&lt;01/3/13",Transactions!A:A,"&gt;31/1/13")</f>
        <v>0</v>
      </c>
      <c r="N24" s="2">
        <f>SUMIFS(Transactions!I:I,Transactions!D:D,Accounts!A24,Transactions!A:A,"&lt;01/4/13",Transactions!A:A,"&gt;28/2/13")</f>
        <v>0</v>
      </c>
      <c r="O24" s="2">
        <f>SUMIFS(Transactions!I:I,Transactions!D:D,Accounts!A24,Transactions!A:A,"&lt;01/5/13",Transactions!A:A,"&gt;31/3/13")</f>
        <v>0</v>
      </c>
      <c r="P24" s="2">
        <f>SUMIFS(Transactions!I:I,Transactions!D:D,Accounts!A24,Transactions!A:A,"&lt;01/6/13",Transactions!A:A,"&gt;30/4/13")</f>
        <v>0</v>
      </c>
      <c r="Q24" s="2">
        <f>SUMIFS(Transactions!I:I,Transactions!D:D,Accounts!A24,Transactions!A:A,"&lt;01/7/13",Transactions!A:A,"&gt;31/5/13")</f>
        <v>0</v>
      </c>
    </row>
    <row r="25" spans="1:17" x14ac:dyDescent="0.2">
      <c r="A25" s="75">
        <v>143</v>
      </c>
      <c r="B25" s="44"/>
      <c r="C25" s="5" t="s">
        <v>6</v>
      </c>
      <c r="E25" s="11">
        <f t="shared" si="0"/>
        <v>0</v>
      </c>
      <c r="F25" s="2">
        <f>SUMIFS(Transactions!I:I,Transactions!D:D,Accounts!A25,Transactions!A:A,"&lt;01/08/12",Transactions!A:A,"&gt;30/6/12")</f>
        <v>0</v>
      </c>
      <c r="G25" s="2">
        <f>SUMIFS(Transactions!I:I,Transactions!D:D,Accounts!A25,Transactions!A:A,"&lt;01/09/12",Transactions!A:A,"&gt;31/7/12")</f>
        <v>0</v>
      </c>
      <c r="H25" s="2">
        <f>SUMIFS(Transactions!I:I,Transactions!D:D,Accounts!A25,Transactions!A:A,"&lt;01/10/12",Transactions!A:A,"&gt;31/8/12")</f>
        <v>0</v>
      </c>
      <c r="I25" s="2">
        <f>SUMIFS(Transactions!I:I,Transactions!D:D,Accounts!A25,Transactions!A:A,"&lt;01/11/12",Transactions!A:A,"&gt;30/9/12")</f>
        <v>0</v>
      </c>
      <c r="J25" s="2">
        <f>SUMIFS(Transactions!I:I,Transactions!D:D,Accounts!A25,Transactions!A:A,"&lt;01/12/12",Transactions!A:A,"&gt;31/10/12")</f>
        <v>0</v>
      </c>
      <c r="K25" s="2">
        <f>SUMIFS(Transactions!I:I,Transactions!D:D,Accounts!A25,Transactions!A:A,"&lt;01/1/13",Transactions!A:A,"&gt;30/11/12")</f>
        <v>0</v>
      </c>
      <c r="L25" s="2">
        <f>SUMIFS(Transactions!I:I,Transactions!D:D,Accounts!A25,Transactions!A:A,"&lt;01/2/13",Transactions!A:A,"&gt;31/12/12")</f>
        <v>0</v>
      </c>
      <c r="M25" s="2">
        <f>SUMIFS(Transactions!I:I,Transactions!D:D,Accounts!A25,Transactions!A:A,"&lt;01/3/13",Transactions!A:A,"&gt;31/1/13")</f>
        <v>0</v>
      </c>
      <c r="N25" s="2">
        <f>SUMIFS(Transactions!I:I,Transactions!D:D,Accounts!A25,Transactions!A:A,"&lt;01/4/13",Transactions!A:A,"&gt;28/2/13")</f>
        <v>0</v>
      </c>
      <c r="O25" s="2">
        <f>SUMIFS(Transactions!I:I,Transactions!D:D,Accounts!A25,Transactions!A:A,"&lt;01/5/13",Transactions!A:A,"&gt;31/3/13")</f>
        <v>0</v>
      </c>
      <c r="P25" s="2">
        <f>SUMIFS(Transactions!I:I,Transactions!D:D,Accounts!A25,Transactions!A:A,"&lt;01/6/13",Transactions!A:A,"&gt;30/4/13")</f>
        <v>0</v>
      </c>
      <c r="Q25" s="2">
        <f>SUMIFS(Transactions!I:I,Transactions!D:D,Accounts!A25,Transactions!A:A,"&lt;01/7/13",Transactions!A:A,"&gt;31/5/13")</f>
        <v>0</v>
      </c>
    </row>
    <row r="26" spans="1:17" x14ac:dyDescent="0.2">
      <c r="A26" s="75">
        <v>150</v>
      </c>
      <c r="B26" s="44" t="s">
        <v>71</v>
      </c>
      <c r="C26" s="5" t="s">
        <v>6</v>
      </c>
      <c r="E26" s="11">
        <f t="shared" si="0"/>
        <v>0</v>
      </c>
      <c r="F26" s="2">
        <f>SUMIFS(Transactions!I:I,Transactions!D:D,Accounts!A26,Transactions!A:A,"&lt;01/08/12",Transactions!A:A,"&gt;30/6/12")</f>
        <v>0</v>
      </c>
      <c r="G26" s="2">
        <f>SUMIFS(Transactions!I:I,Transactions!D:D,Accounts!A26,Transactions!A:A,"&lt;01/09/12",Transactions!A:A,"&gt;31/7/12")</f>
        <v>0</v>
      </c>
      <c r="H26" s="2">
        <f>SUMIFS(Transactions!I:I,Transactions!D:D,Accounts!A26,Transactions!A:A,"&lt;01/10/12",Transactions!A:A,"&gt;31/8/12")</f>
        <v>0</v>
      </c>
      <c r="I26" s="2">
        <f>SUMIFS(Transactions!I:I,Transactions!D:D,Accounts!A26,Transactions!A:A,"&lt;01/11/12",Transactions!A:A,"&gt;30/9/12")</f>
        <v>0</v>
      </c>
      <c r="J26" s="2">
        <f>SUMIFS(Transactions!I:I,Transactions!D:D,Accounts!A26,Transactions!A:A,"&lt;01/12/12",Transactions!A:A,"&gt;31/10/12")</f>
        <v>0</v>
      </c>
      <c r="K26" s="2">
        <f>SUMIFS(Transactions!I:I,Transactions!D:D,Accounts!A26,Transactions!A:A,"&lt;01/1/13",Transactions!A:A,"&gt;30/11/12")</f>
        <v>0</v>
      </c>
      <c r="L26" s="2">
        <f>SUMIFS(Transactions!I:I,Transactions!D:D,Accounts!A26,Transactions!A:A,"&lt;01/2/13",Transactions!A:A,"&gt;31/12/12")</f>
        <v>0</v>
      </c>
      <c r="M26" s="2">
        <f>SUMIFS(Transactions!I:I,Transactions!D:D,Accounts!A26,Transactions!A:A,"&lt;01/3/13",Transactions!A:A,"&gt;31/1/13")</f>
        <v>0</v>
      </c>
      <c r="N26" s="2">
        <f>SUMIFS(Transactions!I:I,Transactions!D:D,Accounts!A26,Transactions!A:A,"&lt;01/4/13",Transactions!A:A,"&gt;28/2/13")</f>
        <v>0</v>
      </c>
      <c r="O26" s="2">
        <f>SUMIFS(Transactions!I:I,Transactions!D:D,Accounts!A26,Transactions!A:A,"&lt;01/5/13",Transactions!A:A,"&gt;31/3/13")</f>
        <v>0</v>
      </c>
      <c r="P26" s="2">
        <f>SUMIFS(Transactions!I:I,Transactions!D:D,Accounts!A26,Transactions!A:A,"&lt;01/6/13",Transactions!A:A,"&gt;30/4/13")</f>
        <v>0</v>
      </c>
      <c r="Q26" s="2">
        <f>SUMIFS(Transactions!I:I,Transactions!D:D,Accounts!A26,Transactions!A:A,"&lt;01/7/13",Transactions!A:A,"&gt;31/5/13")</f>
        <v>0</v>
      </c>
    </row>
    <row r="27" spans="1:17" x14ac:dyDescent="0.2">
      <c r="A27" s="75">
        <v>151</v>
      </c>
      <c r="C27" s="5" t="s">
        <v>6</v>
      </c>
      <c r="E27" s="11">
        <f t="shared" si="0"/>
        <v>0</v>
      </c>
      <c r="F27" s="2">
        <f>SUMIFS(Transactions!I:I,Transactions!D:D,Accounts!A27,Transactions!A:A,"&lt;01/08/12",Transactions!A:A,"&gt;30/6/12")</f>
        <v>0</v>
      </c>
      <c r="G27" s="2">
        <f>SUMIFS(Transactions!I:I,Transactions!D:D,Accounts!A27,Transactions!A:A,"&lt;01/09/12",Transactions!A:A,"&gt;31/7/12")</f>
        <v>0</v>
      </c>
      <c r="H27" s="2">
        <f>SUMIFS(Transactions!I:I,Transactions!D:D,Accounts!A27,Transactions!A:A,"&lt;01/10/12",Transactions!A:A,"&gt;31/8/12")</f>
        <v>0</v>
      </c>
      <c r="I27" s="2">
        <f>SUMIFS(Transactions!I:I,Transactions!D:D,Accounts!A27,Transactions!A:A,"&lt;01/11/12",Transactions!A:A,"&gt;30/9/12")</f>
        <v>0</v>
      </c>
      <c r="J27" s="2">
        <f>SUMIFS(Transactions!I:I,Transactions!D:D,Accounts!A27,Transactions!A:A,"&lt;01/12/12",Transactions!A:A,"&gt;31/10/12")</f>
        <v>0</v>
      </c>
      <c r="K27" s="2">
        <f>SUMIFS(Transactions!I:I,Transactions!D:D,Accounts!A27,Transactions!A:A,"&lt;01/1/13",Transactions!A:A,"&gt;30/11/12")</f>
        <v>0</v>
      </c>
      <c r="L27" s="2">
        <f>SUMIFS(Transactions!I:I,Transactions!D:D,Accounts!A27,Transactions!A:A,"&lt;01/2/13",Transactions!A:A,"&gt;31/12/12")</f>
        <v>0</v>
      </c>
      <c r="M27" s="2">
        <f>SUMIFS(Transactions!I:I,Transactions!D:D,Accounts!A27,Transactions!A:A,"&lt;01/3/13",Transactions!A:A,"&gt;31/1/13")</f>
        <v>0</v>
      </c>
      <c r="N27" s="2">
        <f>SUMIFS(Transactions!I:I,Transactions!D:D,Accounts!A27,Transactions!A:A,"&lt;01/4/13",Transactions!A:A,"&gt;28/2/13")</f>
        <v>0</v>
      </c>
      <c r="O27" s="2">
        <f>SUMIFS(Transactions!I:I,Transactions!D:D,Accounts!A27,Transactions!A:A,"&lt;01/5/13",Transactions!A:A,"&gt;31/3/13")</f>
        <v>0</v>
      </c>
      <c r="P27" s="2">
        <f>SUMIFS(Transactions!I:I,Transactions!D:D,Accounts!A27,Transactions!A:A,"&lt;01/6/13",Transactions!A:A,"&gt;30/4/13")</f>
        <v>0</v>
      </c>
      <c r="Q27" s="2">
        <f>SUMIFS(Transactions!I:I,Transactions!D:D,Accounts!A27,Transactions!A:A,"&lt;01/7/13",Transactions!A:A,"&gt;31/5/13")</f>
        <v>0</v>
      </c>
    </row>
    <row r="28" spans="1:17" x14ac:dyDescent="0.2">
      <c r="A28" s="75">
        <v>152</v>
      </c>
      <c r="B28" s="46"/>
      <c r="C28" s="5" t="s">
        <v>6</v>
      </c>
      <c r="E28" s="11">
        <f t="shared" si="0"/>
        <v>0</v>
      </c>
      <c r="F28" s="2">
        <f>SUMIFS(Transactions!I:I,Transactions!D:D,Accounts!A28,Transactions!A:A,"&lt;01/08/12",Transactions!A:A,"&gt;30/6/12")</f>
        <v>0</v>
      </c>
      <c r="G28" s="2">
        <f>SUMIFS(Transactions!I:I,Transactions!D:D,Accounts!A28,Transactions!A:A,"&lt;01/09/12",Transactions!A:A,"&gt;31/7/12")</f>
        <v>0</v>
      </c>
      <c r="H28" s="2">
        <f>SUMIFS(Transactions!I:I,Transactions!D:D,Accounts!A28,Transactions!A:A,"&lt;01/10/12",Transactions!A:A,"&gt;31/8/12")</f>
        <v>0</v>
      </c>
      <c r="I28" s="2">
        <f>SUMIFS(Transactions!I:I,Transactions!D:D,Accounts!A28,Transactions!A:A,"&lt;01/11/12",Transactions!A:A,"&gt;30/9/12")</f>
        <v>0</v>
      </c>
      <c r="J28" s="2">
        <f>SUMIFS(Transactions!I:I,Transactions!D:D,Accounts!A28,Transactions!A:A,"&lt;01/12/12",Transactions!A:A,"&gt;31/10/12")</f>
        <v>0</v>
      </c>
      <c r="K28" s="2">
        <f>SUMIFS(Transactions!I:I,Transactions!D:D,Accounts!A28,Transactions!A:A,"&lt;01/1/13",Transactions!A:A,"&gt;30/11/12")</f>
        <v>0</v>
      </c>
      <c r="L28" s="2">
        <f>SUMIFS(Transactions!I:I,Transactions!D:D,Accounts!A28,Transactions!A:A,"&lt;01/2/13",Transactions!A:A,"&gt;31/12/12")</f>
        <v>0</v>
      </c>
      <c r="M28" s="2">
        <f>SUMIFS(Transactions!I:I,Transactions!D:D,Accounts!A28,Transactions!A:A,"&lt;01/3/13",Transactions!A:A,"&gt;31/1/13")</f>
        <v>0</v>
      </c>
      <c r="N28" s="2">
        <f>SUMIFS(Transactions!I:I,Transactions!D:D,Accounts!A28,Transactions!A:A,"&lt;01/4/13",Transactions!A:A,"&gt;28/2/13")</f>
        <v>0</v>
      </c>
      <c r="O28" s="2">
        <f>SUMIFS(Transactions!I:I,Transactions!D:D,Accounts!A28,Transactions!A:A,"&lt;01/5/13",Transactions!A:A,"&gt;31/3/13")</f>
        <v>0</v>
      </c>
      <c r="P28" s="2">
        <f>SUMIFS(Transactions!I:I,Transactions!D:D,Accounts!A28,Transactions!A:A,"&lt;01/6/13",Transactions!A:A,"&gt;30/4/13")</f>
        <v>0</v>
      </c>
      <c r="Q28" s="2">
        <f>SUMIFS(Transactions!I:I,Transactions!D:D,Accounts!A28,Transactions!A:A,"&lt;01/7/13",Transactions!A:A,"&gt;31/5/13")</f>
        <v>0</v>
      </c>
    </row>
    <row r="29" spans="1:17" x14ac:dyDescent="0.2">
      <c r="A29" s="75">
        <v>153</v>
      </c>
      <c r="B29" s="46"/>
      <c r="C29" s="5" t="s">
        <v>6</v>
      </c>
      <c r="E29" s="11">
        <f t="shared" si="0"/>
        <v>0</v>
      </c>
      <c r="F29" s="2">
        <f>SUMIFS(Transactions!I:I,Transactions!D:D,Accounts!A29,Transactions!A:A,"&lt;01/08/12",Transactions!A:A,"&gt;30/6/12")</f>
        <v>0</v>
      </c>
      <c r="G29" s="2">
        <f>SUMIFS(Transactions!I:I,Transactions!D:D,Accounts!A29,Transactions!A:A,"&lt;01/09/12",Transactions!A:A,"&gt;31/7/12")</f>
        <v>0</v>
      </c>
      <c r="H29" s="2">
        <f>SUMIFS(Transactions!I:I,Transactions!D:D,Accounts!A29,Transactions!A:A,"&lt;01/10/12",Transactions!A:A,"&gt;31/8/12")</f>
        <v>0</v>
      </c>
      <c r="I29" s="2">
        <f>SUMIFS(Transactions!I:I,Transactions!D:D,Accounts!A29,Transactions!A:A,"&lt;01/11/12",Transactions!A:A,"&gt;30/9/12")</f>
        <v>0</v>
      </c>
      <c r="J29" s="2">
        <f>SUMIFS(Transactions!I:I,Transactions!D:D,Accounts!A29,Transactions!A:A,"&lt;01/12/12",Transactions!A:A,"&gt;31/10/12")</f>
        <v>0</v>
      </c>
      <c r="K29" s="2">
        <f>SUMIFS(Transactions!I:I,Transactions!D:D,Accounts!A29,Transactions!A:A,"&lt;01/1/13",Transactions!A:A,"&gt;30/11/12")</f>
        <v>0</v>
      </c>
      <c r="L29" s="2">
        <f>SUMIFS(Transactions!I:I,Transactions!D:D,Accounts!A29,Transactions!A:A,"&lt;01/2/13",Transactions!A:A,"&gt;31/12/12")</f>
        <v>0</v>
      </c>
      <c r="M29" s="2">
        <f>SUMIFS(Transactions!I:I,Transactions!D:D,Accounts!A29,Transactions!A:A,"&lt;01/3/13",Transactions!A:A,"&gt;31/1/13")</f>
        <v>0</v>
      </c>
      <c r="N29" s="2">
        <f>SUMIFS(Transactions!I:I,Transactions!D:D,Accounts!A29,Transactions!A:A,"&lt;01/4/13",Transactions!A:A,"&gt;28/2/13")</f>
        <v>0</v>
      </c>
      <c r="O29" s="2">
        <f>SUMIFS(Transactions!I:I,Transactions!D:D,Accounts!A29,Transactions!A:A,"&lt;01/5/13",Transactions!A:A,"&gt;31/3/13")</f>
        <v>0</v>
      </c>
      <c r="P29" s="2">
        <f>SUMIFS(Transactions!I:I,Transactions!D:D,Accounts!A29,Transactions!A:A,"&lt;01/6/13",Transactions!A:A,"&gt;30/4/13")</f>
        <v>0</v>
      </c>
      <c r="Q29" s="2">
        <f>SUMIFS(Transactions!I:I,Transactions!D:D,Accounts!A29,Transactions!A:A,"&lt;01/7/13",Transactions!A:A,"&gt;31/5/13")</f>
        <v>0</v>
      </c>
    </row>
    <row r="30" spans="1:17" x14ac:dyDescent="0.2">
      <c r="A30" s="75">
        <v>154</v>
      </c>
      <c r="B30" s="44"/>
      <c r="C30" s="5" t="s">
        <v>6</v>
      </c>
      <c r="E30" s="11">
        <f t="shared" si="0"/>
        <v>0</v>
      </c>
      <c r="F30" s="2">
        <f>SUMIFS(Transactions!I:I,Transactions!D:D,Accounts!A30,Transactions!A:A,"&lt;01/08/12",Transactions!A:A,"&gt;30/6/12")</f>
        <v>0</v>
      </c>
      <c r="G30" s="2">
        <f>SUMIFS(Transactions!I:I,Transactions!D:D,Accounts!A30,Transactions!A:A,"&lt;01/09/12",Transactions!A:A,"&gt;31/7/12")</f>
        <v>0</v>
      </c>
      <c r="H30" s="2">
        <f>SUMIFS(Transactions!I:I,Transactions!D:D,Accounts!A30,Transactions!A:A,"&lt;01/10/12",Transactions!A:A,"&gt;31/8/12")</f>
        <v>0</v>
      </c>
      <c r="I30" s="2">
        <f>SUMIFS(Transactions!I:I,Transactions!D:D,Accounts!A30,Transactions!A:A,"&lt;01/11/12",Transactions!A:A,"&gt;30/9/12")</f>
        <v>0</v>
      </c>
      <c r="J30" s="2">
        <f>SUMIFS(Transactions!I:I,Transactions!D:D,Accounts!A30,Transactions!A:A,"&lt;01/12/12",Transactions!A:A,"&gt;31/10/12")</f>
        <v>0</v>
      </c>
      <c r="K30" s="2">
        <f>SUMIFS(Transactions!I:I,Transactions!D:D,Accounts!A30,Transactions!A:A,"&lt;01/1/13",Transactions!A:A,"&gt;30/11/12")</f>
        <v>0</v>
      </c>
      <c r="L30" s="2">
        <f>SUMIFS(Transactions!I:I,Transactions!D:D,Accounts!A30,Transactions!A:A,"&lt;01/2/13",Transactions!A:A,"&gt;31/12/12")</f>
        <v>0</v>
      </c>
      <c r="M30" s="2">
        <f>SUMIFS(Transactions!I:I,Transactions!D:D,Accounts!A30,Transactions!A:A,"&lt;01/3/13",Transactions!A:A,"&gt;31/1/13")</f>
        <v>0</v>
      </c>
      <c r="N30" s="2">
        <f>SUMIFS(Transactions!I:I,Transactions!D:D,Accounts!A30,Transactions!A:A,"&lt;01/4/13",Transactions!A:A,"&gt;28/2/13")</f>
        <v>0</v>
      </c>
      <c r="O30" s="2">
        <f>SUMIFS(Transactions!I:I,Transactions!D:D,Accounts!A30,Transactions!A:A,"&lt;01/5/13",Transactions!A:A,"&gt;31/3/13")</f>
        <v>0</v>
      </c>
      <c r="P30" s="2">
        <f>SUMIFS(Transactions!I:I,Transactions!D:D,Accounts!A30,Transactions!A:A,"&lt;01/6/13",Transactions!A:A,"&gt;30/4/13")</f>
        <v>0</v>
      </c>
      <c r="Q30" s="2">
        <f>SUMIFS(Transactions!I:I,Transactions!D:D,Accounts!A30,Transactions!A:A,"&lt;01/7/13",Transactions!A:A,"&gt;31/5/13")</f>
        <v>0</v>
      </c>
    </row>
    <row r="31" spans="1:17" x14ac:dyDescent="0.2">
      <c r="A31" s="75">
        <v>155</v>
      </c>
      <c r="B31" s="44"/>
      <c r="C31" s="5" t="s">
        <v>6</v>
      </c>
      <c r="E31" s="11">
        <f t="shared" si="0"/>
        <v>0</v>
      </c>
      <c r="F31" s="2">
        <f>SUMIFS(Transactions!I:I,Transactions!D:D,Accounts!A31,Transactions!A:A,"&lt;01/08/12",Transactions!A:A,"&gt;30/6/12")</f>
        <v>0</v>
      </c>
      <c r="G31" s="2">
        <f>SUMIFS(Transactions!I:I,Transactions!D:D,Accounts!A31,Transactions!A:A,"&lt;01/09/12",Transactions!A:A,"&gt;31/7/12")</f>
        <v>0</v>
      </c>
      <c r="H31" s="2">
        <f>SUMIFS(Transactions!I:I,Transactions!D:D,Accounts!A31,Transactions!A:A,"&lt;01/10/12",Transactions!A:A,"&gt;31/8/12")</f>
        <v>0</v>
      </c>
      <c r="I31" s="2">
        <f>SUMIFS(Transactions!I:I,Transactions!D:D,Accounts!A31,Transactions!A:A,"&lt;01/11/12",Transactions!A:A,"&gt;30/9/12")</f>
        <v>0</v>
      </c>
      <c r="J31" s="2">
        <f>SUMIFS(Transactions!I:I,Transactions!D:D,Accounts!A31,Transactions!A:A,"&lt;01/12/12",Transactions!A:A,"&gt;31/10/12")</f>
        <v>0</v>
      </c>
      <c r="K31" s="2">
        <f>SUMIFS(Transactions!I:I,Transactions!D:D,Accounts!A31,Transactions!A:A,"&lt;01/1/13",Transactions!A:A,"&gt;30/11/12")</f>
        <v>0</v>
      </c>
      <c r="L31" s="2">
        <f>SUMIFS(Transactions!I:I,Transactions!D:D,Accounts!A31,Transactions!A:A,"&lt;01/2/13",Transactions!A:A,"&gt;31/12/12")</f>
        <v>0</v>
      </c>
      <c r="M31" s="2">
        <f>SUMIFS(Transactions!I:I,Transactions!D:D,Accounts!A31,Transactions!A:A,"&lt;01/3/13",Transactions!A:A,"&gt;31/1/13")</f>
        <v>0</v>
      </c>
      <c r="N31" s="2">
        <f>SUMIFS(Transactions!I:I,Transactions!D:D,Accounts!A31,Transactions!A:A,"&lt;01/4/13",Transactions!A:A,"&gt;28/2/13")</f>
        <v>0</v>
      </c>
      <c r="O31" s="2">
        <f>SUMIFS(Transactions!I:I,Transactions!D:D,Accounts!A31,Transactions!A:A,"&lt;01/5/13",Transactions!A:A,"&gt;31/3/13")</f>
        <v>0</v>
      </c>
      <c r="P31" s="2">
        <f>SUMIFS(Transactions!I:I,Transactions!D:D,Accounts!A31,Transactions!A:A,"&lt;01/6/13",Transactions!A:A,"&gt;30/4/13")</f>
        <v>0</v>
      </c>
      <c r="Q31" s="2">
        <f>SUMIFS(Transactions!I:I,Transactions!D:D,Accounts!A31,Transactions!A:A,"&lt;01/7/13",Transactions!A:A,"&gt;31/5/13")</f>
        <v>0</v>
      </c>
    </row>
    <row r="32" spans="1:17" x14ac:dyDescent="0.2">
      <c r="A32" s="75">
        <v>156</v>
      </c>
      <c r="B32" s="44"/>
      <c r="C32" s="5" t="s">
        <v>6</v>
      </c>
      <c r="E32" s="11">
        <f t="shared" si="0"/>
        <v>0</v>
      </c>
      <c r="F32" s="2">
        <f>SUMIFS(Transactions!I:I,Transactions!D:D,Accounts!A32,Transactions!A:A,"&lt;01/08/12",Transactions!A:A,"&gt;30/6/12")</f>
        <v>0</v>
      </c>
      <c r="G32" s="2">
        <f>SUMIFS(Transactions!I:I,Transactions!D:D,Accounts!A32,Transactions!A:A,"&lt;01/09/12",Transactions!A:A,"&gt;31/7/12")</f>
        <v>0</v>
      </c>
      <c r="H32" s="2">
        <f>SUMIFS(Transactions!I:I,Transactions!D:D,Accounts!A32,Transactions!A:A,"&lt;01/10/12",Transactions!A:A,"&gt;31/8/12")</f>
        <v>0</v>
      </c>
      <c r="I32" s="2">
        <f>SUMIFS(Transactions!I:I,Transactions!D:D,Accounts!A32,Transactions!A:A,"&lt;01/11/12",Transactions!A:A,"&gt;30/9/12")</f>
        <v>0</v>
      </c>
      <c r="J32" s="2">
        <f>SUMIFS(Transactions!I:I,Transactions!D:D,Accounts!A32,Transactions!A:A,"&lt;01/12/12",Transactions!A:A,"&gt;31/10/12")</f>
        <v>0</v>
      </c>
      <c r="K32" s="2">
        <f>SUMIFS(Transactions!I:I,Transactions!D:D,Accounts!A32,Transactions!A:A,"&lt;01/1/13",Transactions!A:A,"&gt;30/11/12")</f>
        <v>0</v>
      </c>
      <c r="L32" s="2">
        <f>SUMIFS(Transactions!I:I,Transactions!D:D,Accounts!A32,Transactions!A:A,"&lt;01/2/13",Transactions!A:A,"&gt;31/12/12")</f>
        <v>0</v>
      </c>
      <c r="M32" s="2">
        <f>SUMIFS(Transactions!I:I,Transactions!D:D,Accounts!A32,Transactions!A:A,"&lt;01/3/13",Transactions!A:A,"&gt;31/1/13")</f>
        <v>0</v>
      </c>
      <c r="N32" s="2">
        <f>SUMIFS(Transactions!I:I,Transactions!D:D,Accounts!A32,Transactions!A:A,"&lt;01/4/13",Transactions!A:A,"&gt;28/2/13")</f>
        <v>0</v>
      </c>
      <c r="O32" s="2">
        <f>SUMIFS(Transactions!I:I,Transactions!D:D,Accounts!A32,Transactions!A:A,"&lt;01/5/13",Transactions!A:A,"&gt;31/3/13")</f>
        <v>0</v>
      </c>
      <c r="P32" s="2">
        <f>SUMIFS(Transactions!I:I,Transactions!D:D,Accounts!A32,Transactions!A:A,"&lt;01/6/13",Transactions!A:A,"&gt;30/4/13")</f>
        <v>0</v>
      </c>
      <c r="Q32" s="2">
        <f>SUMIFS(Transactions!I:I,Transactions!D:D,Accounts!A32,Transactions!A:A,"&lt;01/7/13",Transactions!A:A,"&gt;31/5/13")</f>
        <v>0</v>
      </c>
    </row>
    <row r="33" spans="1:17" x14ac:dyDescent="0.2">
      <c r="A33" s="75">
        <v>160</v>
      </c>
      <c r="B33" s="44" t="s">
        <v>7</v>
      </c>
      <c r="E33" s="11">
        <f t="shared" si="0"/>
        <v>0</v>
      </c>
      <c r="F33" s="2">
        <f>SUMIFS(Transactions!I:I,Transactions!D:D,Accounts!A33,Transactions!A:A,"&lt;01/08/12",Transactions!A:A,"&gt;30/6/12")</f>
        <v>0</v>
      </c>
      <c r="G33" s="2">
        <f>SUMIFS(Transactions!I:I,Transactions!D:D,Accounts!A33,Transactions!A:A,"&lt;01/09/12",Transactions!A:A,"&gt;31/7/12")</f>
        <v>0</v>
      </c>
      <c r="H33" s="2">
        <f>SUMIFS(Transactions!I:I,Transactions!D:D,Accounts!A33,Transactions!A:A,"&lt;01/10/12",Transactions!A:A,"&gt;31/8/12")</f>
        <v>0</v>
      </c>
      <c r="I33" s="2">
        <f>SUMIFS(Transactions!I:I,Transactions!D:D,Accounts!A33,Transactions!A:A,"&lt;01/11/12",Transactions!A:A,"&gt;30/9/12")</f>
        <v>0</v>
      </c>
      <c r="J33" s="2">
        <f>SUMIFS(Transactions!I:I,Transactions!D:D,Accounts!A33,Transactions!A:A,"&lt;01/12/12",Transactions!A:A,"&gt;31/10/12")</f>
        <v>0</v>
      </c>
      <c r="K33" s="2">
        <f>SUMIFS(Transactions!I:I,Transactions!D:D,Accounts!A33,Transactions!A:A,"&lt;01/1/13",Transactions!A:A,"&gt;30/11/12")</f>
        <v>0</v>
      </c>
      <c r="L33" s="2">
        <f>SUMIFS(Transactions!I:I,Transactions!D:D,Accounts!A33,Transactions!A:A,"&lt;01/2/13",Transactions!A:A,"&gt;31/12/12")</f>
        <v>0</v>
      </c>
      <c r="M33" s="2">
        <f>SUMIFS(Transactions!I:I,Transactions!D:D,Accounts!A33,Transactions!A:A,"&lt;01/3/13",Transactions!A:A,"&gt;31/1/13")</f>
        <v>0</v>
      </c>
      <c r="N33" s="2">
        <f>SUMIFS(Transactions!I:I,Transactions!D:D,Accounts!A33,Transactions!A:A,"&lt;01/4/13",Transactions!A:A,"&gt;28/2/13")</f>
        <v>0</v>
      </c>
      <c r="O33" s="2">
        <f>SUMIFS(Transactions!I:I,Transactions!D:D,Accounts!A33,Transactions!A:A,"&lt;01/5/13",Transactions!A:A,"&gt;31/3/13")</f>
        <v>0</v>
      </c>
      <c r="P33" s="2">
        <f>SUMIFS(Transactions!I:I,Transactions!D:D,Accounts!A33,Transactions!A:A,"&lt;01/6/13",Transactions!A:A,"&gt;30/4/13")</f>
        <v>0</v>
      </c>
      <c r="Q33" s="2">
        <f>SUMIFS(Transactions!I:I,Transactions!D:D,Accounts!A33,Transactions!A:A,"&lt;01/7/13",Transactions!A:A,"&gt;31/5/13")</f>
        <v>0</v>
      </c>
    </row>
    <row r="34" spans="1:17" x14ac:dyDescent="0.2">
      <c r="A34" s="75">
        <v>161</v>
      </c>
      <c r="B34" s="5" t="s">
        <v>91</v>
      </c>
      <c r="C34" s="5" t="s">
        <v>6</v>
      </c>
      <c r="D34" s="132" t="b">
        <v>0</v>
      </c>
      <c r="E34" s="11">
        <f t="shared" si="0"/>
        <v>0</v>
      </c>
      <c r="F34" s="2">
        <f>SUMIFS(Transactions!I:I,Transactions!D:D,Accounts!A34,Transactions!A:A,"&lt;01/08/12",Transactions!A:A,"&gt;30/6/12")</f>
        <v>0</v>
      </c>
      <c r="G34" s="2">
        <f>SUMIFS(Transactions!I:I,Transactions!D:D,Accounts!A34,Transactions!A:A,"&lt;01/09/12",Transactions!A:A,"&gt;31/7/12")</f>
        <v>0</v>
      </c>
      <c r="H34" s="2">
        <f>SUMIFS(Transactions!I:I,Transactions!D:D,Accounts!A34,Transactions!A:A,"&lt;01/10/12",Transactions!A:A,"&gt;31/8/12")</f>
        <v>0</v>
      </c>
      <c r="I34" s="2">
        <f>SUMIFS(Transactions!I:I,Transactions!D:D,Accounts!A34,Transactions!A:A,"&lt;01/11/12",Transactions!A:A,"&gt;30/9/12")</f>
        <v>0</v>
      </c>
      <c r="J34" s="2">
        <f>SUMIFS(Transactions!I:I,Transactions!D:D,Accounts!A34,Transactions!A:A,"&lt;01/12/12",Transactions!A:A,"&gt;31/10/12")</f>
        <v>0</v>
      </c>
      <c r="K34" s="2">
        <f>SUMIFS(Transactions!I:I,Transactions!D:D,Accounts!A34,Transactions!A:A,"&lt;01/1/13",Transactions!A:A,"&gt;30/11/12")</f>
        <v>0</v>
      </c>
      <c r="L34" s="2">
        <f>SUMIFS(Transactions!I:I,Transactions!D:D,Accounts!A34,Transactions!A:A,"&lt;01/2/13",Transactions!A:A,"&gt;31/12/12")</f>
        <v>0</v>
      </c>
      <c r="M34" s="2">
        <f>SUMIFS(Transactions!I:I,Transactions!D:D,Accounts!A34,Transactions!A:A,"&lt;01/3/13",Transactions!A:A,"&gt;31/1/13")</f>
        <v>0</v>
      </c>
      <c r="N34" s="2">
        <f>SUMIFS(Transactions!I:I,Transactions!D:D,Accounts!A34,Transactions!A:A,"&lt;01/4/13",Transactions!A:A,"&gt;28/2/13")</f>
        <v>0</v>
      </c>
      <c r="O34" s="2">
        <f>SUMIFS(Transactions!I:I,Transactions!D:D,Accounts!A34,Transactions!A:A,"&lt;01/5/13",Transactions!A:A,"&gt;31/3/13")</f>
        <v>0</v>
      </c>
      <c r="P34" s="2">
        <f>SUMIFS(Transactions!I:I,Transactions!D:D,Accounts!A34,Transactions!A:A,"&lt;01/6/13",Transactions!A:A,"&gt;30/4/13")</f>
        <v>0</v>
      </c>
      <c r="Q34" s="2">
        <f>SUMIFS(Transactions!I:I,Transactions!D:D,Accounts!A34,Transactions!A:A,"&lt;01/7/13",Transactions!A:A,"&gt;31/5/13")</f>
        <v>0</v>
      </c>
    </row>
    <row r="35" spans="1:17" x14ac:dyDescent="0.2">
      <c r="A35" s="75">
        <v>162</v>
      </c>
      <c r="B35" s="5" t="s">
        <v>98</v>
      </c>
      <c r="C35" s="5" t="s">
        <v>6</v>
      </c>
      <c r="D35" s="47" t="b">
        <v>0</v>
      </c>
      <c r="E35" s="11">
        <f t="shared" si="0"/>
        <v>0</v>
      </c>
      <c r="F35" s="2">
        <f>SUMIFS(Transactions!I:I,Transactions!D:D,Accounts!A35,Transactions!A:A,"&lt;01/08/12",Transactions!A:A,"&gt;30/6/12")</f>
        <v>0</v>
      </c>
      <c r="G35" s="2">
        <f>SUMIFS(Transactions!I:I,Transactions!D:D,Accounts!A35,Transactions!A:A,"&lt;01/09/12",Transactions!A:A,"&gt;31/7/12")</f>
        <v>0</v>
      </c>
      <c r="H35" s="2">
        <f>SUMIFS(Transactions!I:I,Transactions!D:D,Accounts!A35,Transactions!A:A,"&lt;01/10/12",Transactions!A:A,"&gt;31/8/12")</f>
        <v>0</v>
      </c>
      <c r="I35" s="2">
        <f>SUMIFS(Transactions!I:I,Transactions!D:D,Accounts!A35,Transactions!A:A,"&lt;01/11/12",Transactions!A:A,"&gt;30/9/12")</f>
        <v>0</v>
      </c>
      <c r="J35" s="2">
        <f>SUMIFS(Transactions!I:I,Transactions!D:D,Accounts!A35,Transactions!A:A,"&lt;01/12/12",Transactions!A:A,"&gt;31/10/12")</f>
        <v>0</v>
      </c>
      <c r="K35" s="2">
        <f>SUMIFS(Transactions!I:I,Transactions!D:D,Accounts!A35,Transactions!A:A,"&lt;01/1/13",Transactions!A:A,"&gt;30/11/12")</f>
        <v>0</v>
      </c>
      <c r="L35" s="2">
        <f>SUMIFS(Transactions!I:I,Transactions!D:D,Accounts!A35,Transactions!A:A,"&lt;01/2/13",Transactions!A:A,"&gt;31/12/12")</f>
        <v>0</v>
      </c>
      <c r="M35" s="2">
        <f>SUMIFS(Transactions!I:I,Transactions!D:D,Accounts!A35,Transactions!A:A,"&lt;01/3/13",Transactions!A:A,"&gt;31/1/13")</f>
        <v>0</v>
      </c>
      <c r="N35" s="2">
        <f>SUMIFS(Transactions!I:I,Transactions!D:D,Accounts!A35,Transactions!A:A,"&lt;01/4/13",Transactions!A:A,"&gt;28/2/13")</f>
        <v>0</v>
      </c>
      <c r="O35" s="2">
        <f>SUMIFS(Transactions!I:I,Transactions!D:D,Accounts!A35,Transactions!A:A,"&lt;01/5/13",Transactions!A:A,"&gt;31/3/13")</f>
        <v>0</v>
      </c>
      <c r="P35" s="2">
        <f>SUMIFS(Transactions!I:I,Transactions!D:D,Accounts!A35,Transactions!A:A,"&lt;01/6/13",Transactions!A:A,"&gt;30/4/13")</f>
        <v>0</v>
      </c>
      <c r="Q35" s="2">
        <f>SUMIFS(Transactions!I:I,Transactions!D:D,Accounts!A35,Transactions!A:A,"&lt;01/7/13",Transactions!A:A,"&gt;31/5/13")</f>
        <v>0</v>
      </c>
    </row>
    <row r="36" spans="1:17" x14ac:dyDescent="0.2">
      <c r="A36" s="75">
        <v>163</v>
      </c>
      <c r="B36" s="5" t="s">
        <v>99</v>
      </c>
      <c r="C36" s="5" t="s">
        <v>6</v>
      </c>
      <c r="D36" s="47" t="b">
        <v>0</v>
      </c>
      <c r="E36" s="11">
        <f t="shared" si="0"/>
        <v>0</v>
      </c>
      <c r="F36" s="2">
        <f>SUMIFS(Transactions!I:I,Transactions!D:D,Accounts!A36,Transactions!A:A,"&lt;01/08/12",Transactions!A:A,"&gt;30/6/12")</f>
        <v>0</v>
      </c>
      <c r="G36" s="2">
        <f>SUMIFS(Transactions!I:I,Transactions!D:D,Accounts!A36,Transactions!A:A,"&lt;01/09/12",Transactions!A:A,"&gt;31/7/12")</f>
        <v>0</v>
      </c>
      <c r="H36" s="2">
        <f>SUMIFS(Transactions!I:I,Transactions!D:D,Accounts!A36,Transactions!A:A,"&lt;01/10/12",Transactions!A:A,"&gt;31/8/12")</f>
        <v>0</v>
      </c>
      <c r="I36" s="2">
        <f>SUMIFS(Transactions!I:I,Transactions!D:D,Accounts!A36,Transactions!A:A,"&lt;01/11/12",Transactions!A:A,"&gt;30/9/12")</f>
        <v>0</v>
      </c>
      <c r="J36" s="2">
        <f>SUMIFS(Transactions!I:I,Transactions!D:D,Accounts!A36,Transactions!A:A,"&lt;01/12/12",Transactions!A:A,"&gt;31/10/12")</f>
        <v>0</v>
      </c>
      <c r="K36" s="2">
        <f>SUMIFS(Transactions!I:I,Transactions!D:D,Accounts!A36,Transactions!A:A,"&lt;01/1/13",Transactions!A:A,"&gt;30/11/12")</f>
        <v>0</v>
      </c>
      <c r="L36" s="2">
        <f>SUMIFS(Transactions!I:I,Transactions!D:D,Accounts!A36,Transactions!A:A,"&lt;01/2/13",Transactions!A:A,"&gt;31/12/12")</f>
        <v>0</v>
      </c>
      <c r="M36" s="2">
        <f>SUMIFS(Transactions!I:I,Transactions!D:D,Accounts!A36,Transactions!A:A,"&lt;01/3/13",Transactions!A:A,"&gt;31/1/13")</f>
        <v>0</v>
      </c>
      <c r="N36" s="2">
        <f>SUMIFS(Transactions!I:I,Transactions!D:D,Accounts!A36,Transactions!A:A,"&lt;01/4/13",Transactions!A:A,"&gt;28/2/13")</f>
        <v>0</v>
      </c>
      <c r="O36" s="2">
        <f>SUMIFS(Transactions!I:I,Transactions!D:D,Accounts!A36,Transactions!A:A,"&lt;01/5/13",Transactions!A:A,"&gt;31/3/13")</f>
        <v>0</v>
      </c>
      <c r="P36" s="2">
        <f>SUMIFS(Transactions!I:I,Transactions!D:D,Accounts!A36,Transactions!A:A,"&lt;01/6/13",Transactions!A:A,"&gt;30/4/13")</f>
        <v>0</v>
      </c>
      <c r="Q36" s="2">
        <f>SUMIFS(Transactions!I:I,Transactions!D:D,Accounts!A36,Transactions!A:A,"&lt;01/7/13",Transactions!A:A,"&gt;31/5/13")</f>
        <v>0</v>
      </c>
    </row>
    <row r="37" spans="1:17" x14ac:dyDescent="0.2">
      <c r="A37" s="75">
        <v>164</v>
      </c>
      <c r="B37" s="5" t="s">
        <v>92</v>
      </c>
      <c r="C37" s="5" t="s">
        <v>6</v>
      </c>
      <c r="D37" s="47" t="b">
        <v>0</v>
      </c>
      <c r="E37" s="11">
        <f t="shared" si="0"/>
        <v>0</v>
      </c>
      <c r="F37" s="2">
        <f>SUMIFS(Transactions!I:I,Transactions!D:D,Accounts!A37,Transactions!A:A,"&lt;01/08/12",Transactions!A:A,"&gt;30/6/12")</f>
        <v>0</v>
      </c>
      <c r="G37" s="2">
        <f>SUMIFS(Transactions!I:I,Transactions!D:D,Accounts!A37,Transactions!A:A,"&lt;01/09/12",Transactions!A:A,"&gt;31/7/12")</f>
        <v>0</v>
      </c>
      <c r="H37" s="2">
        <f>SUMIFS(Transactions!I:I,Transactions!D:D,Accounts!A37,Transactions!A:A,"&lt;01/10/12",Transactions!A:A,"&gt;31/8/12")</f>
        <v>0</v>
      </c>
      <c r="I37" s="2">
        <f>SUMIFS(Transactions!I:I,Transactions!D:D,Accounts!A37,Transactions!A:A,"&lt;01/11/12",Transactions!A:A,"&gt;30/9/12")</f>
        <v>0</v>
      </c>
      <c r="J37" s="2">
        <f>SUMIFS(Transactions!I:I,Transactions!D:D,Accounts!A37,Transactions!A:A,"&lt;01/12/12",Transactions!A:A,"&gt;31/10/12")</f>
        <v>0</v>
      </c>
      <c r="K37" s="2">
        <f>SUMIFS(Transactions!I:I,Transactions!D:D,Accounts!A37,Transactions!A:A,"&lt;01/1/13",Transactions!A:A,"&gt;30/11/12")</f>
        <v>0</v>
      </c>
      <c r="L37" s="2">
        <f>SUMIFS(Transactions!I:I,Transactions!D:D,Accounts!A37,Transactions!A:A,"&lt;01/2/13",Transactions!A:A,"&gt;31/12/12")</f>
        <v>0</v>
      </c>
      <c r="M37" s="2">
        <f>SUMIFS(Transactions!I:I,Transactions!D:D,Accounts!A37,Transactions!A:A,"&lt;01/3/13",Transactions!A:A,"&gt;31/1/13")</f>
        <v>0</v>
      </c>
      <c r="N37" s="2">
        <f>SUMIFS(Transactions!I:I,Transactions!D:D,Accounts!A37,Transactions!A:A,"&lt;01/4/13",Transactions!A:A,"&gt;28/2/13")</f>
        <v>0</v>
      </c>
      <c r="O37" s="2">
        <f>SUMIFS(Transactions!I:I,Transactions!D:D,Accounts!A37,Transactions!A:A,"&lt;01/5/13",Transactions!A:A,"&gt;31/3/13")</f>
        <v>0</v>
      </c>
      <c r="P37" s="2">
        <f>SUMIFS(Transactions!I:I,Transactions!D:D,Accounts!A37,Transactions!A:A,"&lt;01/6/13",Transactions!A:A,"&gt;30/4/13")</f>
        <v>0</v>
      </c>
      <c r="Q37" s="2">
        <f>SUMIFS(Transactions!I:I,Transactions!D:D,Accounts!A37,Transactions!A:A,"&lt;01/7/13",Transactions!A:A,"&gt;31/5/13")</f>
        <v>0</v>
      </c>
    </row>
    <row r="38" spans="1:17" x14ac:dyDescent="0.2">
      <c r="A38" s="75">
        <v>165</v>
      </c>
      <c r="B38" s="5" t="s">
        <v>74</v>
      </c>
      <c r="C38" s="5" t="s">
        <v>6</v>
      </c>
      <c r="D38" s="156" t="b">
        <v>1</v>
      </c>
      <c r="E38" s="11">
        <f t="shared" si="0"/>
        <v>0</v>
      </c>
      <c r="F38" s="2">
        <f>SUMIFS(Transactions!I:I,Transactions!D:D,Accounts!A38,Transactions!A:A,"&lt;01/08/12",Transactions!A:A,"&gt;30/6/12")</f>
        <v>0</v>
      </c>
      <c r="G38" s="2">
        <f>SUMIFS(Transactions!I:I,Transactions!D:D,Accounts!A38,Transactions!A:A,"&lt;01/09/12",Transactions!A:A,"&gt;31/7/12")</f>
        <v>0</v>
      </c>
      <c r="H38" s="2">
        <f>SUMIFS(Transactions!I:I,Transactions!D:D,Accounts!A38,Transactions!A:A,"&lt;01/10/12",Transactions!A:A,"&gt;31/8/12")</f>
        <v>0</v>
      </c>
      <c r="I38" s="2">
        <f>SUMIFS(Transactions!I:I,Transactions!D:D,Accounts!A38,Transactions!A:A,"&lt;01/11/12",Transactions!A:A,"&gt;30/9/12")</f>
        <v>0</v>
      </c>
      <c r="J38" s="2">
        <f>SUMIFS(Transactions!I:I,Transactions!D:D,Accounts!A38,Transactions!A:A,"&lt;01/12/12",Transactions!A:A,"&gt;31/10/12")</f>
        <v>0</v>
      </c>
      <c r="K38" s="2">
        <f>SUMIFS(Transactions!I:I,Transactions!D:D,Accounts!A38,Transactions!A:A,"&lt;01/1/13",Transactions!A:A,"&gt;30/11/12")</f>
        <v>0</v>
      </c>
      <c r="L38" s="2">
        <f>SUMIFS(Transactions!I:I,Transactions!D:D,Accounts!A38,Transactions!A:A,"&lt;01/2/13",Transactions!A:A,"&gt;31/12/12")</f>
        <v>0</v>
      </c>
      <c r="M38" s="2">
        <f>SUMIFS(Transactions!I:I,Transactions!D:D,Accounts!A38,Transactions!A:A,"&lt;01/3/13",Transactions!A:A,"&gt;31/1/13")</f>
        <v>0</v>
      </c>
      <c r="N38" s="2">
        <f>SUMIFS(Transactions!I:I,Transactions!D:D,Accounts!A38,Transactions!A:A,"&lt;01/4/13",Transactions!A:A,"&gt;28/2/13")</f>
        <v>0</v>
      </c>
      <c r="O38" s="2">
        <f>SUMIFS(Transactions!I:I,Transactions!D:D,Accounts!A38,Transactions!A:A,"&lt;01/5/13",Transactions!A:A,"&gt;31/3/13")</f>
        <v>0</v>
      </c>
      <c r="P38" s="2">
        <f>SUMIFS(Transactions!I:I,Transactions!D:D,Accounts!A38,Transactions!A:A,"&lt;01/6/13",Transactions!A:A,"&gt;30/4/13")</f>
        <v>0</v>
      </c>
      <c r="Q38" s="2">
        <f>SUMIFS(Transactions!I:I,Transactions!D:D,Accounts!A38,Transactions!A:A,"&lt;01/7/13",Transactions!A:A,"&gt;31/5/13")</f>
        <v>0</v>
      </c>
    </row>
    <row r="39" spans="1:17" x14ac:dyDescent="0.2">
      <c r="A39" s="75">
        <v>251</v>
      </c>
      <c r="B39" s="44" t="s">
        <v>8</v>
      </c>
      <c r="E39" s="11">
        <f t="shared" si="0"/>
        <v>0</v>
      </c>
      <c r="F39" s="2">
        <f>SUMIFS(Transactions!I:I,Transactions!D:D,Accounts!A39,Transactions!A:A,"&lt;01/08/12",Transactions!A:A,"&gt;30/6/12")</f>
        <v>0</v>
      </c>
      <c r="G39" s="2">
        <f>SUMIFS(Transactions!I:I,Transactions!D:D,Accounts!A39,Transactions!A:A,"&lt;01/09/12",Transactions!A:A,"&gt;31/7/12")</f>
        <v>0</v>
      </c>
      <c r="H39" s="2">
        <f>SUMIFS(Transactions!I:I,Transactions!D:D,Accounts!A39,Transactions!A:A,"&lt;01/10/12",Transactions!A:A,"&gt;31/8/12")</f>
        <v>0</v>
      </c>
      <c r="I39" s="2">
        <f>SUMIFS(Transactions!I:I,Transactions!D:D,Accounts!A39,Transactions!A:A,"&lt;01/11/12",Transactions!A:A,"&gt;30/9/12")</f>
        <v>0</v>
      </c>
      <c r="J39" s="2">
        <f>SUMIFS(Transactions!I:I,Transactions!D:D,Accounts!A39,Transactions!A:A,"&lt;01/12/12",Transactions!A:A,"&gt;31/10/12")</f>
        <v>0</v>
      </c>
      <c r="K39" s="2">
        <f>SUMIFS(Transactions!I:I,Transactions!D:D,Accounts!A39,Transactions!A:A,"&lt;01/1/13",Transactions!A:A,"&gt;30/11/12")</f>
        <v>0</v>
      </c>
      <c r="L39" s="2">
        <f>SUMIFS(Transactions!I:I,Transactions!D:D,Accounts!A39,Transactions!A:A,"&lt;01/2/13",Transactions!A:A,"&gt;31/12/12")</f>
        <v>0</v>
      </c>
      <c r="M39" s="2">
        <f>SUMIFS(Transactions!I:I,Transactions!D:D,Accounts!A39,Transactions!A:A,"&lt;01/3/13",Transactions!A:A,"&gt;31/1/13")</f>
        <v>0</v>
      </c>
      <c r="N39" s="2">
        <f>SUMIFS(Transactions!I:I,Transactions!D:D,Accounts!A39,Transactions!A:A,"&lt;01/4/13",Transactions!A:A,"&gt;28/2/13")</f>
        <v>0</v>
      </c>
      <c r="O39" s="2">
        <f>SUMIFS(Transactions!I:I,Transactions!D:D,Accounts!A39,Transactions!A:A,"&lt;01/5/13",Transactions!A:A,"&gt;31/3/13")</f>
        <v>0</v>
      </c>
      <c r="P39" s="2">
        <f>SUMIFS(Transactions!I:I,Transactions!D:D,Accounts!A39,Transactions!A:A,"&lt;01/6/13",Transactions!A:A,"&gt;30/4/13")</f>
        <v>0</v>
      </c>
      <c r="Q39" s="2">
        <f>SUMIFS(Transactions!I:I,Transactions!D:D,Accounts!A39,Transactions!A:A,"&lt;01/7/13",Transactions!A:A,"&gt;31/5/13")</f>
        <v>0</v>
      </c>
    </row>
    <row r="40" spans="1:17" x14ac:dyDescent="0.2">
      <c r="A40" s="75">
        <v>252</v>
      </c>
      <c r="B40" s="44" t="s">
        <v>9</v>
      </c>
      <c r="E40" s="11">
        <f t="shared" si="0"/>
        <v>0</v>
      </c>
      <c r="F40" s="2">
        <f>SUMIFS(Transactions!I:I,Transactions!D:D,Accounts!A40,Transactions!A:A,"&lt;01/08/12",Transactions!A:A,"&gt;30/6/12")</f>
        <v>0</v>
      </c>
      <c r="G40" s="2">
        <f>SUMIFS(Transactions!I:I,Transactions!D:D,Accounts!A40,Transactions!A:A,"&lt;01/09/12",Transactions!A:A,"&gt;31/7/12")</f>
        <v>0</v>
      </c>
      <c r="H40" s="2">
        <f>SUMIFS(Transactions!I:I,Transactions!D:D,Accounts!A40,Transactions!A:A,"&lt;01/10/12",Transactions!A:A,"&gt;31/8/12")</f>
        <v>0</v>
      </c>
      <c r="I40" s="2">
        <f>SUMIFS(Transactions!I:I,Transactions!D:D,Accounts!A40,Transactions!A:A,"&lt;01/11/12",Transactions!A:A,"&gt;30/9/12")</f>
        <v>0</v>
      </c>
      <c r="J40" s="2">
        <f>SUMIFS(Transactions!I:I,Transactions!D:D,Accounts!A40,Transactions!A:A,"&lt;01/12/12",Transactions!A:A,"&gt;31/10/12")</f>
        <v>0</v>
      </c>
      <c r="K40" s="2">
        <f>SUMIFS(Transactions!I:I,Transactions!D:D,Accounts!A40,Transactions!A:A,"&lt;01/1/13",Transactions!A:A,"&gt;30/11/12")</f>
        <v>0</v>
      </c>
      <c r="L40" s="2">
        <f>SUMIFS(Transactions!I:I,Transactions!D:D,Accounts!A40,Transactions!A:A,"&lt;01/2/13",Transactions!A:A,"&gt;31/12/12")</f>
        <v>0</v>
      </c>
      <c r="M40" s="2">
        <f>SUMIFS(Transactions!I:I,Transactions!D:D,Accounts!A40,Transactions!A:A,"&lt;01/3/13",Transactions!A:A,"&gt;31/1/13")</f>
        <v>0</v>
      </c>
      <c r="N40" s="2">
        <f>SUMIFS(Transactions!I:I,Transactions!D:D,Accounts!A40,Transactions!A:A,"&lt;01/4/13",Transactions!A:A,"&gt;28/2/13")</f>
        <v>0</v>
      </c>
      <c r="O40" s="2">
        <f>SUMIFS(Transactions!I:I,Transactions!D:D,Accounts!A40,Transactions!A:A,"&lt;01/5/13",Transactions!A:A,"&gt;31/3/13")</f>
        <v>0</v>
      </c>
      <c r="P40" s="2">
        <f>SUMIFS(Transactions!I:I,Transactions!D:D,Accounts!A40,Transactions!A:A,"&lt;01/6/13",Transactions!A:A,"&gt;30/4/13")</f>
        <v>0</v>
      </c>
      <c r="Q40" s="2">
        <f>SUMIFS(Transactions!I:I,Transactions!D:D,Accounts!A40,Transactions!A:A,"&lt;01/7/13",Transactions!A:A,"&gt;31/5/13")</f>
        <v>0</v>
      </c>
    </row>
    <row r="41" spans="1:17" x14ac:dyDescent="0.2">
      <c r="A41" s="75">
        <v>253</v>
      </c>
      <c r="B41" s="44" t="s">
        <v>10</v>
      </c>
      <c r="E41" s="11">
        <f t="shared" si="0"/>
        <v>0</v>
      </c>
      <c r="F41" s="2">
        <f>SUMIFS(Transactions!I:I,Transactions!D:D,Accounts!A41,Transactions!A:A,"&lt;01/08/12",Transactions!A:A,"&gt;30/6/12")</f>
        <v>0</v>
      </c>
      <c r="G41" s="2">
        <f>SUMIFS(Transactions!I:I,Transactions!D:D,Accounts!A41,Transactions!A:A,"&lt;01/09/12",Transactions!A:A,"&gt;31/7/12")</f>
        <v>0</v>
      </c>
      <c r="H41" s="2">
        <f>SUMIFS(Transactions!I:I,Transactions!D:D,Accounts!A41,Transactions!A:A,"&lt;01/10/12",Transactions!A:A,"&gt;31/8/12")</f>
        <v>0</v>
      </c>
      <c r="I41" s="2">
        <f>SUMIFS(Transactions!I:I,Transactions!D:D,Accounts!A41,Transactions!A:A,"&lt;01/11/12",Transactions!A:A,"&gt;30/9/12")</f>
        <v>0</v>
      </c>
      <c r="J41" s="2">
        <f>SUMIFS(Transactions!I:I,Transactions!D:D,Accounts!A41,Transactions!A:A,"&lt;01/12/12",Transactions!A:A,"&gt;31/10/12")</f>
        <v>0</v>
      </c>
      <c r="K41" s="2">
        <f>SUMIFS(Transactions!I:I,Transactions!D:D,Accounts!A41,Transactions!A:A,"&lt;01/1/13",Transactions!A:A,"&gt;30/11/12")</f>
        <v>0</v>
      </c>
      <c r="L41" s="2">
        <f>SUMIFS(Transactions!I:I,Transactions!D:D,Accounts!A41,Transactions!A:A,"&lt;01/2/13",Transactions!A:A,"&gt;31/12/12")</f>
        <v>0</v>
      </c>
      <c r="M41" s="2">
        <f>SUMIFS(Transactions!I:I,Transactions!D:D,Accounts!A41,Transactions!A:A,"&lt;01/3/13",Transactions!A:A,"&gt;31/1/13")</f>
        <v>0</v>
      </c>
      <c r="N41" s="2">
        <f>SUMIFS(Transactions!I:I,Transactions!D:D,Accounts!A41,Transactions!A:A,"&lt;01/4/13",Transactions!A:A,"&gt;28/2/13")</f>
        <v>0</v>
      </c>
      <c r="O41" s="2">
        <f>SUMIFS(Transactions!I:I,Transactions!D:D,Accounts!A41,Transactions!A:A,"&lt;01/5/13",Transactions!A:A,"&gt;31/3/13")</f>
        <v>0</v>
      </c>
      <c r="P41" s="2">
        <f>SUMIFS(Transactions!I:I,Transactions!D:D,Accounts!A41,Transactions!A:A,"&lt;01/6/13",Transactions!A:A,"&gt;30/4/13")</f>
        <v>0</v>
      </c>
      <c r="Q41" s="2">
        <f>SUMIFS(Transactions!I:I,Transactions!D:D,Accounts!A41,Transactions!A:A,"&lt;01/7/13",Transactions!A:A,"&gt;31/5/13")</f>
        <v>0</v>
      </c>
    </row>
    <row r="42" spans="1:17" x14ac:dyDescent="0.2">
      <c r="A42" s="75">
        <v>254</v>
      </c>
      <c r="B42" s="46" t="s">
        <v>96</v>
      </c>
      <c r="C42" s="5" t="s">
        <v>11</v>
      </c>
      <c r="D42" s="47" t="b">
        <v>1</v>
      </c>
      <c r="E42" s="11">
        <f t="shared" si="0"/>
        <v>0</v>
      </c>
      <c r="F42" s="2">
        <f>SUMIFS(Transactions!I:I,Transactions!D:D,Accounts!A42,Transactions!A:A,"&lt;01/08/12",Transactions!A:A,"&gt;30/6/12")</f>
        <v>0</v>
      </c>
      <c r="G42" s="2">
        <f>SUMIFS(Transactions!I:I,Transactions!D:D,Accounts!A42,Transactions!A:A,"&lt;01/09/12",Transactions!A:A,"&gt;31/7/12")</f>
        <v>0</v>
      </c>
      <c r="H42" s="2">
        <f>SUMIFS(Transactions!I:I,Transactions!D:D,Accounts!A42,Transactions!A:A,"&lt;01/10/12",Transactions!A:A,"&gt;31/8/12")</f>
        <v>0</v>
      </c>
      <c r="I42" s="2">
        <f>SUMIFS(Transactions!I:I,Transactions!D:D,Accounts!A42,Transactions!A:A,"&lt;01/11/12",Transactions!A:A,"&gt;30/9/12")</f>
        <v>0</v>
      </c>
      <c r="J42" s="2">
        <f>SUMIFS(Transactions!I:I,Transactions!D:D,Accounts!A42,Transactions!A:A,"&lt;01/12/12",Transactions!A:A,"&gt;31/10/12")</f>
        <v>0</v>
      </c>
      <c r="K42" s="2">
        <f>SUMIFS(Transactions!I:I,Transactions!D:D,Accounts!A42,Transactions!A:A,"&lt;01/1/13",Transactions!A:A,"&gt;30/11/12")</f>
        <v>0</v>
      </c>
      <c r="L42" s="2">
        <f>SUMIFS(Transactions!I:I,Transactions!D:D,Accounts!A42,Transactions!A:A,"&lt;01/2/13",Transactions!A:A,"&gt;31/12/12")</f>
        <v>0</v>
      </c>
      <c r="M42" s="2">
        <f>SUMIFS(Transactions!I:I,Transactions!D:D,Accounts!A42,Transactions!A:A,"&lt;01/3/13",Transactions!A:A,"&gt;31/1/13")</f>
        <v>0</v>
      </c>
      <c r="N42" s="2">
        <f>SUMIFS(Transactions!I:I,Transactions!D:D,Accounts!A42,Transactions!A:A,"&lt;01/4/13",Transactions!A:A,"&gt;28/2/13")</f>
        <v>0</v>
      </c>
      <c r="O42" s="2">
        <f>SUMIFS(Transactions!I:I,Transactions!D:D,Accounts!A42,Transactions!A:A,"&lt;01/5/13",Transactions!A:A,"&gt;31/3/13")</f>
        <v>0</v>
      </c>
      <c r="P42" s="2">
        <f>SUMIFS(Transactions!I:I,Transactions!D:D,Accounts!A42,Transactions!A:A,"&lt;01/6/13",Transactions!A:A,"&gt;30/4/13")</f>
        <v>0</v>
      </c>
      <c r="Q42" s="2">
        <f>SUMIFS(Transactions!I:I,Transactions!D:D,Accounts!A42,Transactions!A:A,"&lt;01/7/13",Transactions!A:A,"&gt;31/5/13")</f>
        <v>0</v>
      </c>
    </row>
    <row r="43" spans="1:17" x14ac:dyDescent="0.2">
      <c r="A43" s="75">
        <v>255</v>
      </c>
      <c r="B43" s="5" t="s">
        <v>116</v>
      </c>
      <c r="C43" s="5" t="s">
        <v>11</v>
      </c>
      <c r="D43" s="47" t="b">
        <v>0</v>
      </c>
      <c r="E43" s="11">
        <f t="shared" si="0"/>
        <v>0</v>
      </c>
      <c r="F43" s="2">
        <f>SUMIFS(Transactions!I:I,Transactions!D:D,Accounts!A43,Transactions!A:A,"&lt;01/08/12",Transactions!A:A,"&gt;30/6/12")</f>
        <v>0</v>
      </c>
      <c r="G43" s="2">
        <f>SUMIFS(Transactions!I:I,Transactions!D:D,Accounts!A43,Transactions!A:A,"&lt;01/09/12",Transactions!A:A,"&gt;31/7/12")</f>
        <v>0</v>
      </c>
      <c r="H43" s="2">
        <f>SUMIFS(Transactions!I:I,Transactions!D:D,Accounts!A43,Transactions!A:A,"&lt;01/10/12",Transactions!A:A,"&gt;31/8/12")</f>
        <v>0</v>
      </c>
      <c r="I43" s="2">
        <f>SUMIFS(Transactions!I:I,Transactions!D:D,Accounts!A43,Transactions!A:A,"&lt;01/11/12",Transactions!A:A,"&gt;30/9/12")</f>
        <v>0</v>
      </c>
      <c r="J43" s="2">
        <f>SUMIFS(Transactions!I:I,Transactions!D:D,Accounts!A43,Transactions!A:A,"&lt;01/12/12",Transactions!A:A,"&gt;31/10/12")</f>
        <v>0</v>
      </c>
      <c r="K43" s="2">
        <f>SUMIFS(Transactions!I:I,Transactions!D:D,Accounts!A43,Transactions!A:A,"&lt;01/1/13",Transactions!A:A,"&gt;30/11/12")</f>
        <v>0</v>
      </c>
      <c r="L43" s="2">
        <f>SUMIFS(Transactions!I:I,Transactions!D:D,Accounts!A43,Transactions!A:A,"&lt;01/2/13",Transactions!A:A,"&gt;31/12/12")</f>
        <v>0</v>
      </c>
      <c r="M43" s="2">
        <f>SUMIFS(Transactions!I:I,Transactions!D:D,Accounts!A43,Transactions!A:A,"&lt;01/3/13",Transactions!A:A,"&gt;31/1/13")</f>
        <v>0</v>
      </c>
      <c r="N43" s="2">
        <f>SUMIFS(Transactions!I:I,Transactions!D:D,Accounts!A43,Transactions!A:A,"&lt;01/4/13",Transactions!A:A,"&gt;28/2/13")</f>
        <v>0</v>
      </c>
      <c r="O43" s="2">
        <f>SUMIFS(Transactions!I:I,Transactions!D:D,Accounts!A43,Transactions!A:A,"&lt;01/5/13",Transactions!A:A,"&gt;31/3/13")</f>
        <v>0</v>
      </c>
      <c r="P43" s="2">
        <f>SUMIFS(Transactions!I:I,Transactions!D:D,Accounts!A43,Transactions!A:A,"&lt;01/6/13",Transactions!A:A,"&gt;30/4/13")</f>
        <v>0</v>
      </c>
      <c r="Q43" s="2">
        <f>SUMIFS(Transactions!I:I,Transactions!D:D,Accounts!A43,Transactions!A:A,"&lt;01/7/13",Transactions!A:A,"&gt;31/5/13")</f>
        <v>0</v>
      </c>
    </row>
    <row r="44" spans="1:17" x14ac:dyDescent="0.2">
      <c r="A44" s="75">
        <v>256</v>
      </c>
      <c r="C44" s="5" t="s">
        <v>11</v>
      </c>
      <c r="E44" s="11">
        <f t="shared" si="0"/>
        <v>0</v>
      </c>
      <c r="F44" s="2">
        <f>SUMIFS(Transactions!I:I,Transactions!D:D,Accounts!A44,Transactions!A:A,"&lt;01/08/12",Transactions!A:A,"&gt;30/6/12")</f>
        <v>0</v>
      </c>
      <c r="G44" s="2">
        <f>SUMIFS(Transactions!I:I,Transactions!D:D,Accounts!A44,Transactions!A:A,"&lt;01/09/12",Transactions!A:A,"&gt;31/7/12")</f>
        <v>0</v>
      </c>
      <c r="H44" s="2">
        <f>SUMIFS(Transactions!I:I,Transactions!D:D,Accounts!A44,Transactions!A:A,"&lt;01/10/12",Transactions!A:A,"&gt;31/8/12")</f>
        <v>0</v>
      </c>
      <c r="I44" s="2">
        <f>SUMIFS(Transactions!I:I,Transactions!D:D,Accounts!A44,Transactions!A:A,"&lt;01/11/12",Transactions!A:A,"&gt;30/9/12")</f>
        <v>0</v>
      </c>
      <c r="J44" s="2">
        <f>SUMIFS(Transactions!I:I,Transactions!D:D,Accounts!A44,Transactions!A:A,"&lt;01/12/12",Transactions!A:A,"&gt;31/10/12")</f>
        <v>0</v>
      </c>
      <c r="K44" s="2">
        <f>SUMIFS(Transactions!I:I,Transactions!D:D,Accounts!A44,Transactions!A:A,"&lt;01/1/13",Transactions!A:A,"&gt;30/11/12")</f>
        <v>0</v>
      </c>
      <c r="L44" s="2">
        <f>SUMIFS(Transactions!I:I,Transactions!D:D,Accounts!A44,Transactions!A:A,"&lt;01/2/13",Transactions!A:A,"&gt;31/12/12")</f>
        <v>0</v>
      </c>
      <c r="M44" s="2">
        <f>SUMIFS(Transactions!I:I,Transactions!D:D,Accounts!A44,Transactions!A:A,"&lt;01/3/13",Transactions!A:A,"&gt;31/1/13")</f>
        <v>0</v>
      </c>
      <c r="N44" s="2">
        <f>SUMIFS(Transactions!I:I,Transactions!D:D,Accounts!A44,Transactions!A:A,"&lt;01/4/13",Transactions!A:A,"&gt;28/2/13")</f>
        <v>0</v>
      </c>
      <c r="O44" s="2">
        <f>SUMIFS(Transactions!I:I,Transactions!D:D,Accounts!A44,Transactions!A:A,"&lt;01/5/13",Transactions!A:A,"&gt;31/3/13")</f>
        <v>0</v>
      </c>
      <c r="P44" s="2">
        <f>SUMIFS(Transactions!I:I,Transactions!D:D,Accounts!A44,Transactions!A:A,"&lt;01/6/13",Transactions!A:A,"&gt;30/4/13")</f>
        <v>0</v>
      </c>
      <c r="Q44" s="2">
        <f>SUMIFS(Transactions!I:I,Transactions!D:D,Accounts!A44,Transactions!A:A,"&lt;01/7/13",Transactions!A:A,"&gt;31/5/13")</f>
        <v>0</v>
      </c>
    </row>
    <row r="45" spans="1:17" x14ac:dyDescent="0.2">
      <c r="A45" s="75">
        <v>257</v>
      </c>
      <c r="C45" s="5" t="s">
        <v>11</v>
      </c>
      <c r="E45" s="11">
        <f t="shared" si="0"/>
        <v>0</v>
      </c>
      <c r="F45" s="2">
        <f>SUMIFS(Transactions!I:I,Transactions!D:D,Accounts!A45,Transactions!A:A,"&lt;01/08/12",Transactions!A:A,"&gt;30/6/12")</f>
        <v>0</v>
      </c>
      <c r="G45" s="2">
        <f>SUMIFS(Transactions!I:I,Transactions!D:D,Accounts!A45,Transactions!A:A,"&lt;01/09/12",Transactions!A:A,"&gt;31/7/12")</f>
        <v>0</v>
      </c>
      <c r="H45" s="2">
        <f>SUMIFS(Transactions!I:I,Transactions!D:D,Accounts!A45,Transactions!A:A,"&lt;01/10/12",Transactions!A:A,"&gt;31/8/12")</f>
        <v>0</v>
      </c>
      <c r="I45" s="2">
        <f>SUMIFS(Transactions!I:I,Transactions!D:D,Accounts!A45,Transactions!A:A,"&lt;01/11/12",Transactions!A:A,"&gt;30/9/12")</f>
        <v>0</v>
      </c>
      <c r="J45" s="2">
        <f>SUMIFS(Transactions!I:I,Transactions!D:D,Accounts!A45,Transactions!A:A,"&lt;01/12/12",Transactions!A:A,"&gt;31/10/12")</f>
        <v>0</v>
      </c>
      <c r="K45" s="2">
        <f>SUMIFS(Transactions!I:I,Transactions!D:D,Accounts!A45,Transactions!A:A,"&lt;01/1/13",Transactions!A:A,"&gt;30/11/12")</f>
        <v>0</v>
      </c>
      <c r="L45" s="2">
        <f>SUMIFS(Transactions!I:I,Transactions!D:D,Accounts!A45,Transactions!A:A,"&lt;01/2/13",Transactions!A:A,"&gt;31/12/12")</f>
        <v>0</v>
      </c>
      <c r="M45" s="2">
        <f>SUMIFS(Transactions!I:I,Transactions!D:D,Accounts!A45,Transactions!A:A,"&lt;01/3/13",Transactions!A:A,"&gt;31/1/13")</f>
        <v>0</v>
      </c>
      <c r="N45" s="2">
        <f>SUMIFS(Transactions!I:I,Transactions!D:D,Accounts!A45,Transactions!A:A,"&lt;01/4/13",Transactions!A:A,"&gt;28/2/13")</f>
        <v>0</v>
      </c>
      <c r="O45" s="2">
        <f>SUMIFS(Transactions!I:I,Transactions!D:D,Accounts!A45,Transactions!A:A,"&lt;01/5/13",Transactions!A:A,"&gt;31/3/13")</f>
        <v>0</v>
      </c>
      <c r="P45" s="2">
        <f>SUMIFS(Transactions!I:I,Transactions!D:D,Accounts!A45,Transactions!A:A,"&lt;01/6/13",Transactions!A:A,"&gt;30/4/13")</f>
        <v>0</v>
      </c>
      <c r="Q45" s="2">
        <f>SUMIFS(Transactions!I:I,Transactions!D:D,Accounts!A45,Transactions!A:A,"&lt;01/7/13",Transactions!A:A,"&gt;31/5/13")</f>
        <v>0</v>
      </c>
    </row>
    <row r="46" spans="1:17" x14ac:dyDescent="0.2">
      <c r="A46" s="75">
        <v>258</v>
      </c>
      <c r="C46" s="5" t="s">
        <v>11</v>
      </c>
      <c r="E46" s="11">
        <f t="shared" si="0"/>
        <v>0</v>
      </c>
      <c r="F46" s="2">
        <f>SUMIFS(Transactions!I:I,Transactions!D:D,Accounts!A46,Transactions!A:A,"&lt;01/08/12",Transactions!A:A,"&gt;30/6/12")</f>
        <v>0</v>
      </c>
      <c r="G46" s="2">
        <f>SUMIFS(Transactions!I:I,Transactions!D:D,Accounts!A46,Transactions!A:A,"&lt;01/09/12",Transactions!A:A,"&gt;31/7/12")</f>
        <v>0</v>
      </c>
      <c r="H46" s="2">
        <f>SUMIFS(Transactions!I:I,Transactions!D:D,Accounts!A46,Transactions!A:A,"&lt;01/10/12",Transactions!A:A,"&gt;31/8/12")</f>
        <v>0</v>
      </c>
      <c r="I46" s="2">
        <f>SUMIFS(Transactions!I:I,Transactions!D:D,Accounts!A46,Transactions!A:A,"&lt;01/11/12",Transactions!A:A,"&gt;30/9/12")</f>
        <v>0</v>
      </c>
      <c r="J46" s="2">
        <f>SUMIFS(Transactions!I:I,Transactions!D:D,Accounts!A46,Transactions!A:A,"&lt;01/12/12",Transactions!A:A,"&gt;31/10/12")</f>
        <v>0</v>
      </c>
      <c r="K46" s="2">
        <f>SUMIFS(Transactions!I:I,Transactions!D:D,Accounts!A46,Transactions!A:A,"&lt;01/1/13",Transactions!A:A,"&gt;30/11/12")</f>
        <v>0</v>
      </c>
      <c r="L46" s="2">
        <f>SUMIFS(Transactions!I:I,Transactions!D:D,Accounts!A46,Transactions!A:A,"&lt;01/2/13",Transactions!A:A,"&gt;31/12/12")</f>
        <v>0</v>
      </c>
      <c r="M46" s="2">
        <f>SUMIFS(Transactions!I:I,Transactions!D:D,Accounts!A46,Transactions!A:A,"&lt;01/3/13",Transactions!A:A,"&gt;31/1/13")</f>
        <v>0</v>
      </c>
      <c r="N46" s="2">
        <f>SUMIFS(Transactions!I:I,Transactions!D:D,Accounts!A46,Transactions!A:A,"&lt;01/4/13",Transactions!A:A,"&gt;28/2/13")</f>
        <v>0</v>
      </c>
      <c r="O46" s="2">
        <f>SUMIFS(Transactions!I:I,Transactions!D:D,Accounts!A46,Transactions!A:A,"&lt;01/5/13",Transactions!A:A,"&gt;31/3/13")</f>
        <v>0</v>
      </c>
      <c r="P46" s="2">
        <f>SUMIFS(Transactions!I:I,Transactions!D:D,Accounts!A46,Transactions!A:A,"&lt;01/6/13",Transactions!A:A,"&gt;30/4/13")</f>
        <v>0</v>
      </c>
      <c r="Q46" s="2">
        <f>SUMIFS(Transactions!I:I,Transactions!D:D,Accounts!A46,Transactions!A:A,"&lt;01/7/13",Transactions!A:A,"&gt;31/5/13")</f>
        <v>0</v>
      </c>
    </row>
    <row r="47" spans="1:17" x14ac:dyDescent="0.2">
      <c r="B47" s="44" t="s">
        <v>39</v>
      </c>
      <c r="E47" s="11">
        <f t="shared" si="0"/>
        <v>0</v>
      </c>
      <c r="F47" s="2">
        <f>SUMIFS(Transactions!I:I,Transactions!D:D,Accounts!A47,Transactions!A:A,"&lt;01/08/12",Transactions!A:A,"&gt;30/6/12")</f>
        <v>0</v>
      </c>
      <c r="G47" s="2">
        <f>SUMIFS(Transactions!I:I,Transactions!D:D,Accounts!A47,Transactions!A:A,"&lt;01/09/12",Transactions!A:A,"&gt;31/7/12")</f>
        <v>0</v>
      </c>
      <c r="H47" s="2">
        <f>SUMIFS(Transactions!I:I,Transactions!D:D,Accounts!A47,Transactions!A:A,"&lt;01/10/12",Transactions!A:A,"&gt;31/8/12")</f>
        <v>0</v>
      </c>
      <c r="I47" s="2">
        <f>SUMIFS(Transactions!I:I,Transactions!D:D,Accounts!A47,Transactions!A:A,"&lt;01/11/12",Transactions!A:A,"&gt;30/9/12")</f>
        <v>0</v>
      </c>
      <c r="J47" s="2">
        <f>SUMIFS(Transactions!I:I,Transactions!D:D,Accounts!A47,Transactions!A:A,"&lt;01/12/12",Transactions!A:A,"&gt;31/10/12")</f>
        <v>0</v>
      </c>
      <c r="K47" s="2">
        <f>SUMIFS(Transactions!I:I,Transactions!D:D,Accounts!A47,Transactions!A:A,"&lt;01/1/13",Transactions!A:A,"&gt;30/11/12")</f>
        <v>0</v>
      </c>
      <c r="L47" s="2">
        <f>SUMIFS(Transactions!I:I,Transactions!D:D,Accounts!A47,Transactions!A:A,"&lt;01/2/13",Transactions!A:A,"&gt;31/12/12")</f>
        <v>0</v>
      </c>
      <c r="M47" s="2">
        <f>SUMIFS(Transactions!I:I,Transactions!D:D,Accounts!A47,Transactions!A:A,"&lt;01/3/13",Transactions!A:A,"&gt;31/1/13")</f>
        <v>0</v>
      </c>
      <c r="N47" s="2">
        <f>SUMIFS(Transactions!I:I,Transactions!D:D,Accounts!A47,Transactions!A:A,"&lt;01/4/13",Transactions!A:A,"&gt;28/2/13")</f>
        <v>0</v>
      </c>
      <c r="O47" s="2">
        <f>SUMIFS(Transactions!I:I,Transactions!D:D,Accounts!A47,Transactions!A:A,"&lt;01/5/13",Transactions!A:A,"&gt;31/3/13")</f>
        <v>0</v>
      </c>
      <c r="P47" s="2">
        <f>SUMIFS(Transactions!I:I,Transactions!D:D,Accounts!A47,Transactions!A:A,"&lt;01/6/13",Transactions!A:A,"&gt;30/4/13")</f>
        <v>0</v>
      </c>
      <c r="Q47" s="2">
        <f>SUMIFS(Transactions!I:I,Transactions!D:D,Accounts!A47,Transactions!A:A,"&lt;01/7/13",Transactions!A:A,"&gt;31/5/13")</f>
        <v>0</v>
      </c>
    </row>
    <row r="48" spans="1:17" x14ac:dyDescent="0.2">
      <c r="A48" s="75">
        <v>410</v>
      </c>
      <c r="B48" s="44" t="s">
        <v>72</v>
      </c>
      <c r="E48" s="11">
        <f t="shared" si="0"/>
        <v>0</v>
      </c>
      <c r="F48" s="2">
        <f>SUMIFS(Transactions!I:I,Transactions!D:D,Accounts!A48,Transactions!A:A,"&lt;01/08/12",Transactions!A:A,"&gt;30/6/12")</f>
        <v>0</v>
      </c>
      <c r="G48" s="2">
        <f>SUMIFS(Transactions!I:I,Transactions!D:D,Accounts!A48,Transactions!A:A,"&lt;01/09/12",Transactions!A:A,"&gt;31/7/12")</f>
        <v>0</v>
      </c>
      <c r="H48" s="2">
        <f>SUMIFS(Transactions!I:I,Transactions!D:D,Accounts!A48,Transactions!A:A,"&lt;01/10/12",Transactions!A:A,"&gt;31/8/12")</f>
        <v>0</v>
      </c>
      <c r="I48" s="2">
        <f>SUMIFS(Transactions!I:I,Transactions!D:D,Accounts!A48,Transactions!A:A,"&lt;01/11/12",Transactions!A:A,"&gt;30/9/12")</f>
        <v>0</v>
      </c>
      <c r="J48" s="2">
        <f>SUMIFS(Transactions!I:I,Transactions!D:D,Accounts!A48,Transactions!A:A,"&lt;01/12/12",Transactions!A:A,"&gt;31/10/12")</f>
        <v>0</v>
      </c>
      <c r="K48" s="2">
        <f>SUMIFS(Transactions!I:I,Transactions!D:D,Accounts!A48,Transactions!A:A,"&lt;01/1/13",Transactions!A:A,"&gt;30/11/12")</f>
        <v>0</v>
      </c>
      <c r="L48" s="2">
        <f>SUMIFS(Transactions!I:I,Transactions!D:D,Accounts!A48,Transactions!A:A,"&lt;01/2/13",Transactions!A:A,"&gt;31/12/12")</f>
        <v>0</v>
      </c>
      <c r="M48" s="2">
        <f>SUMIFS(Transactions!I:I,Transactions!D:D,Accounts!A48,Transactions!A:A,"&lt;01/3/13",Transactions!A:A,"&gt;31/1/13")</f>
        <v>0</v>
      </c>
      <c r="N48" s="2">
        <f>SUMIFS(Transactions!I:I,Transactions!D:D,Accounts!A48,Transactions!A:A,"&lt;01/4/13",Transactions!A:A,"&gt;28/2/13")</f>
        <v>0</v>
      </c>
      <c r="O48" s="2">
        <f>SUMIFS(Transactions!I:I,Transactions!D:D,Accounts!A48,Transactions!A:A,"&lt;01/5/13",Transactions!A:A,"&gt;31/3/13")</f>
        <v>0</v>
      </c>
      <c r="P48" s="2">
        <f>SUMIFS(Transactions!I:I,Transactions!D:D,Accounts!A48,Transactions!A:A,"&lt;01/6/13",Transactions!A:A,"&gt;30/4/13")</f>
        <v>0</v>
      </c>
      <c r="Q48" s="2">
        <f>SUMIFS(Transactions!I:I,Transactions!D:D,Accounts!A48,Transactions!A:A,"&lt;01/7/13",Transactions!A:A,"&gt;31/5/13")</f>
        <v>0</v>
      </c>
    </row>
    <row r="49" spans="1:17" x14ac:dyDescent="0.2">
      <c r="A49" s="75">
        <v>411</v>
      </c>
      <c r="B49" s="5" t="s">
        <v>75</v>
      </c>
      <c r="C49" s="5" t="s">
        <v>13</v>
      </c>
      <c r="D49" s="156" t="b">
        <v>0</v>
      </c>
      <c r="E49" s="11">
        <f t="shared" si="0"/>
        <v>0</v>
      </c>
      <c r="F49" s="2">
        <f>SUMIFS(Transactions!I:I,Transactions!D:D,Accounts!A49,Transactions!A:A,"&lt;01/08/12",Transactions!A:A,"&gt;30/6/12")</f>
        <v>0</v>
      </c>
      <c r="G49" s="2">
        <f>SUMIFS(Transactions!I:I,Transactions!D:D,Accounts!A49,Transactions!A:A,"&lt;01/09/12",Transactions!A:A,"&gt;31/7/12")</f>
        <v>0</v>
      </c>
      <c r="H49" s="2">
        <f>SUMIFS(Transactions!I:I,Transactions!D:D,Accounts!A49,Transactions!A:A,"&lt;01/10/12",Transactions!A:A,"&gt;31/8/12")</f>
        <v>0</v>
      </c>
      <c r="I49" s="2">
        <f>SUMIFS(Transactions!I:I,Transactions!D:D,Accounts!A49,Transactions!A:A,"&lt;01/11/12",Transactions!A:A,"&gt;30/9/12")</f>
        <v>0</v>
      </c>
      <c r="J49" s="2">
        <f>SUMIFS(Transactions!I:I,Transactions!D:D,Accounts!A49,Transactions!A:A,"&lt;01/12/12",Transactions!A:A,"&gt;31/10/12")</f>
        <v>0</v>
      </c>
      <c r="K49" s="2">
        <f>SUMIFS(Transactions!I:I,Transactions!D:D,Accounts!A49,Transactions!A:A,"&lt;01/1/13",Transactions!A:A,"&gt;30/11/12")</f>
        <v>0</v>
      </c>
      <c r="L49" s="2">
        <f>SUMIFS(Transactions!I:I,Transactions!D:D,Accounts!A49,Transactions!A:A,"&lt;01/2/13",Transactions!A:A,"&gt;31/12/12")</f>
        <v>0</v>
      </c>
      <c r="M49" s="2">
        <f>SUMIFS(Transactions!I:I,Transactions!D:D,Accounts!A49,Transactions!A:A,"&lt;01/3/13",Transactions!A:A,"&gt;31/1/13")</f>
        <v>0</v>
      </c>
      <c r="N49" s="2">
        <f>SUMIFS(Transactions!I:I,Transactions!D:D,Accounts!A49,Transactions!A:A,"&lt;01/4/13",Transactions!A:A,"&gt;28/2/13")</f>
        <v>0</v>
      </c>
      <c r="O49" s="2">
        <f>SUMIFS(Transactions!I:I,Transactions!D:D,Accounts!A49,Transactions!A:A,"&lt;01/5/13",Transactions!A:A,"&gt;31/3/13")</f>
        <v>0</v>
      </c>
      <c r="P49" s="2">
        <f>SUMIFS(Transactions!I:I,Transactions!D:D,Accounts!A49,Transactions!A:A,"&lt;01/6/13",Transactions!A:A,"&gt;30/4/13")</f>
        <v>0</v>
      </c>
      <c r="Q49" s="2">
        <f>SUMIFS(Transactions!I:I,Transactions!D:D,Accounts!A49,Transactions!A:A,"&lt;01/7/13",Transactions!A:A,"&gt;31/5/13")</f>
        <v>0</v>
      </c>
    </row>
    <row r="50" spans="1:17" x14ac:dyDescent="0.2">
      <c r="A50" s="75">
        <v>412</v>
      </c>
      <c r="B50" s="5" t="s">
        <v>76</v>
      </c>
      <c r="C50" s="5" t="s">
        <v>13</v>
      </c>
      <c r="D50" s="47" t="b">
        <v>1</v>
      </c>
      <c r="E50" s="11">
        <f t="shared" si="0"/>
        <v>0</v>
      </c>
      <c r="F50" s="2">
        <f>SUMIFS(Transactions!I:I,Transactions!D:D,Accounts!A50,Transactions!A:A,"&lt;01/08/12",Transactions!A:A,"&gt;30/6/12")</f>
        <v>0</v>
      </c>
      <c r="G50" s="2">
        <f>SUMIFS(Transactions!I:I,Transactions!D:D,Accounts!A50,Transactions!A:A,"&lt;01/09/12",Transactions!A:A,"&gt;31/7/12")</f>
        <v>0</v>
      </c>
      <c r="H50" s="2">
        <f>SUMIFS(Transactions!I:I,Transactions!D:D,Accounts!A50,Transactions!A:A,"&lt;01/10/12",Transactions!A:A,"&gt;31/8/12")</f>
        <v>0</v>
      </c>
      <c r="I50" s="2">
        <f>SUMIFS(Transactions!I:I,Transactions!D:D,Accounts!A50,Transactions!A:A,"&lt;01/11/12",Transactions!A:A,"&gt;30/9/12")</f>
        <v>0</v>
      </c>
      <c r="J50" s="2">
        <f>SUMIFS(Transactions!I:I,Transactions!D:D,Accounts!A50,Transactions!A:A,"&lt;01/12/12",Transactions!A:A,"&gt;31/10/12")</f>
        <v>0</v>
      </c>
      <c r="K50" s="2">
        <f>SUMIFS(Transactions!I:I,Transactions!D:D,Accounts!A50,Transactions!A:A,"&lt;01/1/13",Transactions!A:A,"&gt;30/11/12")</f>
        <v>0</v>
      </c>
      <c r="L50" s="2">
        <f>SUMIFS(Transactions!I:I,Transactions!D:D,Accounts!A50,Transactions!A:A,"&lt;01/2/13",Transactions!A:A,"&gt;31/12/12")</f>
        <v>0</v>
      </c>
      <c r="M50" s="2">
        <f>SUMIFS(Transactions!I:I,Transactions!D:D,Accounts!A50,Transactions!A:A,"&lt;01/3/13",Transactions!A:A,"&gt;31/1/13")</f>
        <v>0</v>
      </c>
      <c r="N50" s="2">
        <f>SUMIFS(Transactions!I:I,Transactions!D:D,Accounts!A50,Transactions!A:A,"&lt;01/4/13",Transactions!A:A,"&gt;28/2/13")</f>
        <v>0</v>
      </c>
      <c r="O50" s="2">
        <f>SUMIFS(Transactions!I:I,Transactions!D:D,Accounts!A50,Transactions!A:A,"&lt;01/5/13",Transactions!A:A,"&gt;31/3/13")</f>
        <v>0</v>
      </c>
      <c r="P50" s="2">
        <f>SUMIFS(Transactions!I:I,Transactions!D:D,Accounts!A50,Transactions!A:A,"&lt;01/6/13",Transactions!A:A,"&gt;30/4/13")</f>
        <v>0</v>
      </c>
      <c r="Q50" s="2">
        <f>SUMIFS(Transactions!I:I,Transactions!D:D,Accounts!A50,Transactions!A:A,"&lt;01/7/13",Transactions!A:A,"&gt;31/5/13")</f>
        <v>0</v>
      </c>
    </row>
    <row r="51" spans="1:17" x14ac:dyDescent="0.2">
      <c r="A51" s="75">
        <v>413</v>
      </c>
      <c r="B51" s="5" t="s">
        <v>77</v>
      </c>
      <c r="C51" s="5" t="s">
        <v>13</v>
      </c>
      <c r="D51" s="47" t="b">
        <v>1</v>
      </c>
      <c r="E51" s="11">
        <f t="shared" si="0"/>
        <v>0</v>
      </c>
      <c r="F51" s="2">
        <f>SUMIFS(Transactions!I:I,Transactions!D:D,Accounts!A51,Transactions!A:A,"&lt;01/08/12",Transactions!A:A,"&gt;30/6/12")</f>
        <v>0</v>
      </c>
      <c r="G51" s="2">
        <f>SUMIFS(Transactions!I:I,Transactions!D:D,Accounts!A51,Transactions!A:A,"&lt;01/09/12",Transactions!A:A,"&gt;31/7/12")</f>
        <v>0</v>
      </c>
      <c r="H51" s="2">
        <f>SUMIFS(Transactions!I:I,Transactions!D:D,Accounts!A51,Transactions!A:A,"&lt;01/10/12",Transactions!A:A,"&gt;31/8/12")</f>
        <v>0</v>
      </c>
      <c r="I51" s="2">
        <f>SUMIFS(Transactions!I:I,Transactions!D:D,Accounts!A51,Transactions!A:A,"&lt;01/11/12",Transactions!A:A,"&gt;30/9/12")</f>
        <v>0</v>
      </c>
      <c r="J51" s="2">
        <f>SUMIFS(Transactions!I:I,Transactions!D:D,Accounts!A51,Transactions!A:A,"&lt;01/12/12",Transactions!A:A,"&gt;31/10/12")</f>
        <v>0</v>
      </c>
      <c r="K51" s="2">
        <f>SUMIFS(Transactions!I:I,Transactions!D:D,Accounts!A51,Transactions!A:A,"&lt;01/1/13",Transactions!A:A,"&gt;30/11/12")</f>
        <v>0</v>
      </c>
      <c r="L51" s="2">
        <f>SUMIFS(Transactions!I:I,Transactions!D:D,Accounts!A51,Transactions!A:A,"&lt;01/2/13",Transactions!A:A,"&gt;31/12/12")</f>
        <v>0</v>
      </c>
      <c r="M51" s="2">
        <f>SUMIFS(Transactions!I:I,Transactions!D:D,Accounts!A51,Transactions!A:A,"&lt;01/3/13",Transactions!A:A,"&gt;31/1/13")</f>
        <v>0</v>
      </c>
      <c r="N51" s="2">
        <f>SUMIFS(Transactions!I:I,Transactions!D:D,Accounts!A51,Transactions!A:A,"&lt;01/4/13",Transactions!A:A,"&gt;28/2/13")</f>
        <v>0</v>
      </c>
      <c r="O51" s="2">
        <f>SUMIFS(Transactions!I:I,Transactions!D:D,Accounts!A51,Transactions!A:A,"&lt;01/5/13",Transactions!A:A,"&gt;31/3/13")</f>
        <v>0</v>
      </c>
      <c r="P51" s="2">
        <f>SUMIFS(Transactions!I:I,Transactions!D:D,Accounts!A51,Transactions!A:A,"&lt;01/6/13",Transactions!A:A,"&gt;30/4/13")</f>
        <v>0</v>
      </c>
      <c r="Q51" s="2">
        <f>SUMIFS(Transactions!I:I,Transactions!D:D,Accounts!A51,Transactions!A:A,"&lt;01/7/13",Transactions!A:A,"&gt;31/5/13")</f>
        <v>0</v>
      </c>
    </row>
    <row r="52" spans="1:17" x14ac:dyDescent="0.2">
      <c r="A52" s="75">
        <v>414</v>
      </c>
      <c r="B52" s="5" t="s">
        <v>78</v>
      </c>
      <c r="C52" s="5" t="s">
        <v>13</v>
      </c>
      <c r="D52" s="47" t="b">
        <v>1</v>
      </c>
      <c r="E52" s="11">
        <f t="shared" si="0"/>
        <v>0</v>
      </c>
      <c r="F52" s="2">
        <f>SUMIFS(Transactions!I:I,Transactions!D:D,Accounts!A52,Transactions!A:A,"&lt;01/08/12",Transactions!A:A,"&gt;30/6/12")</f>
        <v>0</v>
      </c>
      <c r="G52" s="2">
        <f>SUMIFS(Transactions!I:I,Transactions!D:D,Accounts!A52,Transactions!A:A,"&lt;01/09/12",Transactions!A:A,"&gt;31/7/12")</f>
        <v>0</v>
      </c>
      <c r="H52" s="2">
        <f>SUMIFS(Transactions!I:I,Transactions!D:D,Accounts!A52,Transactions!A:A,"&lt;01/10/12",Transactions!A:A,"&gt;31/8/12")</f>
        <v>0</v>
      </c>
      <c r="I52" s="2">
        <f>SUMIFS(Transactions!I:I,Transactions!D:D,Accounts!A52,Transactions!A:A,"&lt;01/11/12",Transactions!A:A,"&gt;30/9/12")</f>
        <v>0</v>
      </c>
      <c r="J52" s="2">
        <f>SUMIFS(Transactions!I:I,Transactions!D:D,Accounts!A52,Transactions!A:A,"&lt;01/12/12",Transactions!A:A,"&gt;31/10/12")</f>
        <v>0</v>
      </c>
      <c r="K52" s="2">
        <f>SUMIFS(Transactions!I:I,Transactions!D:D,Accounts!A52,Transactions!A:A,"&lt;01/1/13",Transactions!A:A,"&gt;30/11/12")</f>
        <v>0</v>
      </c>
      <c r="L52" s="2">
        <f>SUMIFS(Transactions!I:I,Transactions!D:D,Accounts!A52,Transactions!A:A,"&lt;01/2/13",Transactions!A:A,"&gt;31/12/12")</f>
        <v>0</v>
      </c>
      <c r="M52" s="2">
        <f>SUMIFS(Transactions!I:I,Transactions!D:D,Accounts!A52,Transactions!A:A,"&lt;01/3/13",Transactions!A:A,"&gt;31/1/13")</f>
        <v>0</v>
      </c>
      <c r="N52" s="2">
        <f>SUMIFS(Transactions!I:I,Transactions!D:D,Accounts!A52,Transactions!A:A,"&lt;01/4/13",Transactions!A:A,"&gt;28/2/13")</f>
        <v>0</v>
      </c>
      <c r="O52" s="2">
        <f>SUMIFS(Transactions!I:I,Transactions!D:D,Accounts!A52,Transactions!A:A,"&lt;01/5/13",Transactions!A:A,"&gt;31/3/13")</f>
        <v>0</v>
      </c>
      <c r="P52" s="2">
        <f>SUMIFS(Transactions!I:I,Transactions!D:D,Accounts!A52,Transactions!A:A,"&lt;01/6/13",Transactions!A:A,"&gt;30/4/13")</f>
        <v>0</v>
      </c>
      <c r="Q52" s="2">
        <f>SUMIFS(Transactions!I:I,Transactions!D:D,Accounts!A52,Transactions!A:A,"&lt;01/7/13",Transactions!A:A,"&gt;31/5/13")</f>
        <v>0</v>
      </c>
    </row>
    <row r="53" spans="1:17" x14ac:dyDescent="0.2">
      <c r="A53" s="75">
        <v>415</v>
      </c>
      <c r="B53" s="5" t="s">
        <v>79</v>
      </c>
      <c r="C53" s="5" t="s">
        <v>13</v>
      </c>
      <c r="D53" s="47" t="b">
        <v>0</v>
      </c>
      <c r="E53" s="11">
        <f t="shared" si="0"/>
        <v>0</v>
      </c>
      <c r="F53" s="2">
        <f>SUMIFS(Transactions!I:I,Transactions!D:D,Accounts!A53,Transactions!A:A,"&lt;01/08/12",Transactions!A:A,"&gt;30/6/12")</f>
        <v>0</v>
      </c>
      <c r="G53" s="2">
        <f>SUMIFS(Transactions!I:I,Transactions!D:D,Accounts!A53,Transactions!A:A,"&lt;01/09/12",Transactions!A:A,"&gt;31/7/12")</f>
        <v>0</v>
      </c>
      <c r="H53" s="2">
        <f>SUMIFS(Transactions!I:I,Transactions!D:D,Accounts!A53,Transactions!A:A,"&lt;01/10/12",Transactions!A:A,"&gt;31/8/12")</f>
        <v>0</v>
      </c>
      <c r="I53" s="2">
        <f>SUMIFS(Transactions!I:I,Transactions!D:D,Accounts!A53,Transactions!A:A,"&lt;01/11/12",Transactions!A:A,"&gt;30/9/12")</f>
        <v>0</v>
      </c>
      <c r="J53" s="2">
        <f>SUMIFS(Transactions!I:I,Transactions!D:D,Accounts!A53,Transactions!A:A,"&lt;01/12/12",Transactions!A:A,"&gt;31/10/12")</f>
        <v>0</v>
      </c>
      <c r="K53" s="2">
        <f>SUMIFS(Transactions!I:I,Transactions!D:D,Accounts!A53,Transactions!A:A,"&lt;01/1/13",Transactions!A:A,"&gt;30/11/12")</f>
        <v>0</v>
      </c>
      <c r="L53" s="2">
        <f>SUMIFS(Transactions!I:I,Transactions!D:D,Accounts!A53,Transactions!A:A,"&lt;01/2/13",Transactions!A:A,"&gt;31/12/12")</f>
        <v>0</v>
      </c>
      <c r="M53" s="2">
        <f>SUMIFS(Transactions!I:I,Transactions!D:D,Accounts!A53,Transactions!A:A,"&lt;01/3/13",Transactions!A:A,"&gt;31/1/13")</f>
        <v>0</v>
      </c>
      <c r="N53" s="2">
        <f>SUMIFS(Transactions!I:I,Transactions!D:D,Accounts!A53,Transactions!A:A,"&lt;01/4/13",Transactions!A:A,"&gt;28/2/13")</f>
        <v>0</v>
      </c>
      <c r="O53" s="2">
        <f>SUMIFS(Transactions!I:I,Transactions!D:D,Accounts!A53,Transactions!A:A,"&lt;01/5/13",Transactions!A:A,"&gt;31/3/13")</f>
        <v>0</v>
      </c>
      <c r="P53" s="2">
        <f>SUMIFS(Transactions!I:I,Transactions!D:D,Accounts!A53,Transactions!A:A,"&lt;01/6/13",Transactions!A:A,"&gt;30/4/13")</f>
        <v>0</v>
      </c>
      <c r="Q53" s="2">
        <f>SUMIFS(Transactions!I:I,Transactions!D:D,Accounts!A53,Transactions!A:A,"&lt;01/7/13",Transactions!A:A,"&gt;31/5/13")</f>
        <v>0</v>
      </c>
    </row>
    <row r="54" spans="1:17" x14ac:dyDescent="0.2">
      <c r="A54" s="75">
        <v>416</v>
      </c>
      <c r="C54" s="5" t="s">
        <v>13</v>
      </c>
      <c r="E54" s="11">
        <f t="shared" si="0"/>
        <v>0</v>
      </c>
      <c r="F54" s="2">
        <f>SUMIFS(Transactions!I:I,Transactions!D:D,Accounts!A54,Transactions!A:A,"&lt;01/08/12",Transactions!A:A,"&gt;30/6/12")</f>
        <v>0</v>
      </c>
      <c r="G54" s="2">
        <f>SUMIFS(Transactions!I:I,Transactions!D:D,Accounts!A54,Transactions!A:A,"&lt;01/09/12",Transactions!A:A,"&gt;31/7/12")</f>
        <v>0</v>
      </c>
      <c r="H54" s="2">
        <f>SUMIFS(Transactions!I:I,Transactions!D:D,Accounts!A54,Transactions!A:A,"&lt;01/10/12",Transactions!A:A,"&gt;31/8/12")</f>
        <v>0</v>
      </c>
      <c r="I54" s="2">
        <f>SUMIFS(Transactions!I:I,Transactions!D:D,Accounts!A54,Transactions!A:A,"&lt;01/11/12",Transactions!A:A,"&gt;30/9/12")</f>
        <v>0</v>
      </c>
      <c r="J54" s="2">
        <f>SUMIFS(Transactions!I:I,Transactions!D:D,Accounts!A54,Transactions!A:A,"&lt;01/12/12",Transactions!A:A,"&gt;31/10/12")</f>
        <v>0</v>
      </c>
      <c r="K54" s="2">
        <f>SUMIFS(Transactions!I:I,Transactions!D:D,Accounts!A54,Transactions!A:A,"&lt;01/1/13",Transactions!A:A,"&gt;30/11/12")</f>
        <v>0</v>
      </c>
      <c r="L54" s="2">
        <f>SUMIFS(Transactions!I:I,Transactions!D:D,Accounts!A54,Transactions!A:A,"&lt;01/2/13",Transactions!A:A,"&gt;31/12/12")</f>
        <v>0</v>
      </c>
      <c r="M54" s="2">
        <f>SUMIFS(Transactions!I:I,Transactions!D:D,Accounts!A54,Transactions!A:A,"&lt;01/3/13",Transactions!A:A,"&gt;31/1/13")</f>
        <v>0</v>
      </c>
      <c r="N54" s="2">
        <f>SUMIFS(Transactions!I:I,Transactions!D:D,Accounts!A54,Transactions!A:A,"&lt;01/4/13",Transactions!A:A,"&gt;28/2/13")</f>
        <v>0</v>
      </c>
      <c r="O54" s="2">
        <f>SUMIFS(Transactions!I:I,Transactions!D:D,Accounts!A54,Transactions!A:A,"&lt;01/5/13",Transactions!A:A,"&gt;31/3/13")</f>
        <v>0</v>
      </c>
      <c r="P54" s="2">
        <f>SUMIFS(Transactions!I:I,Transactions!D:D,Accounts!A54,Transactions!A:A,"&lt;01/6/13",Transactions!A:A,"&gt;30/4/13")</f>
        <v>0</v>
      </c>
      <c r="Q54" s="2">
        <f>SUMIFS(Transactions!I:I,Transactions!D:D,Accounts!A54,Transactions!A:A,"&lt;01/7/13",Transactions!A:A,"&gt;31/5/13")</f>
        <v>0</v>
      </c>
    </row>
    <row r="55" spans="1:17" x14ac:dyDescent="0.2">
      <c r="A55" s="75">
        <v>417</v>
      </c>
      <c r="C55" s="5" t="s">
        <v>13</v>
      </c>
      <c r="E55" s="11">
        <f t="shared" si="0"/>
        <v>0</v>
      </c>
      <c r="F55" s="2">
        <f>SUMIFS(Transactions!I:I,Transactions!D:D,Accounts!A55,Transactions!A:A,"&lt;01/08/12",Transactions!A:A,"&gt;30/6/12")</f>
        <v>0</v>
      </c>
      <c r="G55" s="2">
        <f>SUMIFS(Transactions!I:I,Transactions!D:D,Accounts!A55,Transactions!A:A,"&lt;01/09/12",Transactions!A:A,"&gt;31/7/12")</f>
        <v>0</v>
      </c>
      <c r="H55" s="2">
        <f>SUMIFS(Transactions!I:I,Transactions!D:D,Accounts!A55,Transactions!A:A,"&lt;01/10/12",Transactions!A:A,"&gt;31/8/12")</f>
        <v>0</v>
      </c>
      <c r="I55" s="2">
        <f>SUMIFS(Transactions!I:I,Transactions!D:D,Accounts!A55,Transactions!A:A,"&lt;01/11/12",Transactions!A:A,"&gt;30/9/12")</f>
        <v>0</v>
      </c>
      <c r="J55" s="2">
        <f>SUMIFS(Transactions!I:I,Transactions!D:D,Accounts!A55,Transactions!A:A,"&lt;01/12/12",Transactions!A:A,"&gt;31/10/12")</f>
        <v>0</v>
      </c>
      <c r="K55" s="2">
        <f>SUMIFS(Transactions!I:I,Transactions!D:D,Accounts!A55,Transactions!A:A,"&lt;01/1/13",Transactions!A:A,"&gt;30/11/12")</f>
        <v>0</v>
      </c>
      <c r="L55" s="2">
        <f>SUMIFS(Transactions!I:I,Transactions!D:D,Accounts!A55,Transactions!A:A,"&lt;01/2/13",Transactions!A:A,"&gt;31/12/12")</f>
        <v>0</v>
      </c>
      <c r="M55" s="2">
        <f>SUMIFS(Transactions!I:I,Transactions!D:D,Accounts!A55,Transactions!A:A,"&lt;01/3/13",Transactions!A:A,"&gt;31/1/13")</f>
        <v>0</v>
      </c>
      <c r="N55" s="2">
        <f>SUMIFS(Transactions!I:I,Transactions!D:D,Accounts!A55,Transactions!A:A,"&lt;01/4/13",Transactions!A:A,"&gt;28/2/13")</f>
        <v>0</v>
      </c>
      <c r="O55" s="2">
        <f>SUMIFS(Transactions!I:I,Transactions!D:D,Accounts!A55,Transactions!A:A,"&lt;01/5/13",Transactions!A:A,"&gt;31/3/13")</f>
        <v>0</v>
      </c>
      <c r="P55" s="2">
        <f>SUMIFS(Transactions!I:I,Transactions!D:D,Accounts!A55,Transactions!A:A,"&lt;01/6/13",Transactions!A:A,"&gt;30/4/13")</f>
        <v>0</v>
      </c>
      <c r="Q55" s="2">
        <f>SUMIFS(Transactions!I:I,Transactions!D:D,Accounts!A55,Transactions!A:A,"&lt;01/7/13",Transactions!A:A,"&gt;31/5/13")</f>
        <v>0</v>
      </c>
    </row>
    <row r="56" spans="1:17" x14ac:dyDescent="0.2">
      <c r="A56" s="75">
        <v>418</v>
      </c>
      <c r="C56" s="5" t="s">
        <v>13</v>
      </c>
      <c r="E56" s="11">
        <f t="shared" si="0"/>
        <v>0</v>
      </c>
      <c r="F56" s="2">
        <f>SUMIFS(Transactions!I:I,Transactions!D:D,Accounts!A56,Transactions!A:A,"&lt;01/08/12",Transactions!A:A,"&gt;30/6/12")</f>
        <v>0</v>
      </c>
      <c r="G56" s="2">
        <f>SUMIFS(Transactions!I:I,Transactions!D:D,Accounts!A56,Transactions!A:A,"&lt;01/09/12",Transactions!A:A,"&gt;31/7/12")</f>
        <v>0</v>
      </c>
      <c r="H56" s="2">
        <f>SUMIFS(Transactions!I:I,Transactions!D:D,Accounts!A56,Transactions!A:A,"&lt;01/10/12",Transactions!A:A,"&gt;31/8/12")</f>
        <v>0</v>
      </c>
      <c r="I56" s="2">
        <f>SUMIFS(Transactions!I:I,Transactions!D:D,Accounts!A56,Transactions!A:A,"&lt;01/11/12",Transactions!A:A,"&gt;30/9/12")</f>
        <v>0</v>
      </c>
      <c r="J56" s="2">
        <f>SUMIFS(Transactions!I:I,Transactions!D:D,Accounts!A56,Transactions!A:A,"&lt;01/12/12",Transactions!A:A,"&gt;31/10/12")</f>
        <v>0</v>
      </c>
      <c r="K56" s="2">
        <f>SUMIFS(Transactions!I:I,Transactions!D:D,Accounts!A56,Transactions!A:A,"&lt;01/1/13",Transactions!A:A,"&gt;30/11/12")</f>
        <v>0</v>
      </c>
      <c r="L56" s="2">
        <f>SUMIFS(Transactions!I:I,Transactions!D:D,Accounts!A56,Transactions!A:A,"&lt;01/2/13",Transactions!A:A,"&gt;31/12/12")</f>
        <v>0</v>
      </c>
      <c r="M56" s="2">
        <f>SUMIFS(Transactions!I:I,Transactions!D:D,Accounts!A56,Transactions!A:A,"&lt;01/3/13",Transactions!A:A,"&gt;31/1/13")</f>
        <v>0</v>
      </c>
      <c r="N56" s="2">
        <f>SUMIFS(Transactions!I:I,Transactions!D:D,Accounts!A56,Transactions!A:A,"&lt;01/4/13",Transactions!A:A,"&gt;28/2/13")</f>
        <v>0</v>
      </c>
      <c r="O56" s="2">
        <f>SUMIFS(Transactions!I:I,Transactions!D:D,Accounts!A56,Transactions!A:A,"&lt;01/5/13",Transactions!A:A,"&gt;31/3/13")</f>
        <v>0</v>
      </c>
      <c r="P56" s="2">
        <f>SUMIFS(Transactions!I:I,Transactions!D:D,Accounts!A56,Transactions!A:A,"&lt;01/6/13",Transactions!A:A,"&gt;30/4/13")</f>
        <v>0</v>
      </c>
      <c r="Q56" s="2">
        <f>SUMIFS(Transactions!I:I,Transactions!D:D,Accounts!A56,Transactions!A:A,"&lt;01/7/13",Transactions!A:A,"&gt;31/5/13")</f>
        <v>0</v>
      </c>
    </row>
    <row r="57" spans="1:17" x14ac:dyDescent="0.2">
      <c r="A57" s="75">
        <v>419</v>
      </c>
      <c r="C57" s="5" t="s">
        <v>13</v>
      </c>
      <c r="E57" s="11">
        <f t="shared" si="0"/>
        <v>0</v>
      </c>
      <c r="F57" s="2">
        <f>SUMIFS(Transactions!I:I,Transactions!D:D,Accounts!A57,Transactions!A:A,"&lt;01/08/12",Transactions!A:A,"&gt;30/6/12")</f>
        <v>0</v>
      </c>
      <c r="G57" s="2">
        <f>SUMIFS(Transactions!I:I,Transactions!D:D,Accounts!A57,Transactions!A:A,"&lt;01/09/12",Transactions!A:A,"&gt;31/7/12")</f>
        <v>0</v>
      </c>
      <c r="H57" s="2">
        <f>SUMIFS(Transactions!I:I,Transactions!D:D,Accounts!A57,Transactions!A:A,"&lt;01/10/12",Transactions!A:A,"&gt;31/8/12")</f>
        <v>0</v>
      </c>
      <c r="I57" s="2">
        <f>SUMIFS(Transactions!I:I,Transactions!D:D,Accounts!A57,Transactions!A:A,"&lt;01/11/12",Transactions!A:A,"&gt;30/9/12")</f>
        <v>0</v>
      </c>
      <c r="J57" s="2">
        <f>SUMIFS(Transactions!I:I,Transactions!D:D,Accounts!A57,Transactions!A:A,"&lt;01/12/12",Transactions!A:A,"&gt;31/10/12")</f>
        <v>0</v>
      </c>
      <c r="K57" s="2">
        <f>SUMIFS(Transactions!I:I,Transactions!D:D,Accounts!A57,Transactions!A:A,"&lt;01/1/13",Transactions!A:A,"&gt;30/11/12")</f>
        <v>0</v>
      </c>
      <c r="L57" s="2">
        <f>SUMIFS(Transactions!I:I,Transactions!D:D,Accounts!A57,Transactions!A:A,"&lt;01/2/13",Transactions!A:A,"&gt;31/12/12")</f>
        <v>0</v>
      </c>
      <c r="M57" s="2">
        <f>SUMIFS(Transactions!I:I,Transactions!D:D,Accounts!A57,Transactions!A:A,"&lt;01/3/13",Transactions!A:A,"&gt;31/1/13")</f>
        <v>0</v>
      </c>
      <c r="N57" s="2">
        <f>SUMIFS(Transactions!I:I,Transactions!D:D,Accounts!A57,Transactions!A:A,"&lt;01/4/13",Transactions!A:A,"&gt;28/2/13")</f>
        <v>0</v>
      </c>
      <c r="O57" s="2">
        <f>SUMIFS(Transactions!I:I,Transactions!D:D,Accounts!A57,Transactions!A:A,"&lt;01/5/13",Transactions!A:A,"&gt;31/3/13")</f>
        <v>0</v>
      </c>
      <c r="P57" s="2">
        <f>SUMIFS(Transactions!I:I,Transactions!D:D,Accounts!A57,Transactions!A:A,"&lt;01/6/13",Transactions!A:A,"&gt;30/4/13")</f>
        <v>0</v>
      </c>
      <c r="Q57" s="2">
        <f>SUMIFS(Transactions!I:I,Transactions!D:D,Accounts!A57,Transactions!A:A,"&lt;01/7/13",Transactions!A:A,"&gt;31/5/13")</f>
        <v>0</v>
      </c>
    </row>
    <row r="58" spans="1:17" x14ac:dyDescent="0.2">
      <c r="A58" s="75">
        <v>420</v>
      </c>
      <c r="C58" s="5" t="s">
        <v>13</v>
      </c>
      <c r="E58" s="11">
        <f t="shared" si="0"/>
        <v>0</v>
      </c>
      <c r="F58" s="2">
        <f>SUMIFS(Transactions!I:I,Transactions!D:D,Accounts!A58,Transactions!A:A,"&lt;01/08/12",Transactions!A:A,"&gt;30/6/12")</f>
        <v>0</v>
      </c>
      <c r="G58" s="2">
        <f>SUMIFS(Transactions!I:I,Transactions!D:D,Accounts!A58,Transactions!A:A,"&lt;01/09/12",Transactions!A:A,"&gt;31/7/12")</f>
        <v>0</v>
      </c>
      <c r="H58" s="2">
        <f>SUMIFS(Transactions!I:I,Transactions!D:D,Accounts!A58,Transactions!A:A,"&lt;01/10/12",Transactions!A:A,"&gt;31/8/12")</f>
        <v>0</v>
      </c>
      <c r="I58" s="2">
        <f>SUMIFS(Transactions!I:I,Transactions!D:D,Accounts!A58,Transactions!A:A,"&lt;01/11/12",Transactions!A:A,"&gt;30/9/12")</f>
        <v>0</v>
      </c>
      <c r="J58" s="2">
        <f>SUMIFS(Transactions!I:I,Transactions!D:D,Accounts!A58,Transactions!A:A,"&lt;01/12/12",Transactions!A:A,"&gt;31/10/12")</f>
        <v>0</v>
      </c>
      <c r="K58" s="2">
        <f>SUMIFS(Transactions!I:I,Transactions!D:D,Accounts!A58,Transactions!A:A,"&lt;01/1/13",Transactions!A:A,"&gt;30/11/12")</f>
        <v>0</v>
      </c>
      <c r="L58" s="2">
        <f>SUMIFS(Transactions!I:I,Transactions!D:D,Accounts!A58,Transactions!A:A,"&lt;01/2/13",Transactions!A:A,"&gt;31/12/12")</f>
        <v>0</v>
      </c>
      <c r="M58" s="2">
        <f>SUMIFS(Transactions!I:I,Transactions!D:D,Accounts!A58,Transactions!A:A,"&lt;01/3/13",Transactions!A:A,"&gt;31/1/13")</f>
        <v>0</v>
      </c>
      <c r="N58" s="2">
        <f>SUMIFS(Transactions!I:I,Transactions!D:D,Accounts!A58,Transactions!A:A,"&lt;01/4/13",Transactions!A:A,"&gt;28/2/13")</f>
        <v>0</v>
      </c>
      <c r="O58" s="2">
        <f>SUMIFS(Transactions!I:I,Transactions!D:D,Accounts!A58,Transactions!A:A,"&lt;01/5/13",Transactions!A:A,"&gt;31/3/13")</f>
        <v>0</v>
      </c>
      <c r="P58" s="2">
        <f>SUMIFS(Transactions!I:I,Transactions!D:D,Accounts!A58,Transactions!A:A,"&lt;01/6/13",Transactions!A:A,"&gt;30/4/13")</f>
        <v>0</v>
      </c>
      <c r="Q58" s="2">
        <f>SUMIFS(Transactions!I:I,Transactions!D:D,Accounts!A58,Transactions!A:A,"&lt;01/7/13",Transactions!A:A,"&gt;31/5/13")</f>
        <v>0</v>
      </c>
    </row>
    <row r="59" spans="1:17" x14ac:dyDescent="0.2">
      <c r="A59" s="75">
        <v>421</v>
      </c>
      <c r="C59" s="5" t="s">
        <v>13</v>
      </c>
      <c r="E59" s="11">
        <f t="shared" si="0"/>
        <v>0</v>
      </c>
      <c r="F59" s="2">
        <f>SUMIFS(Transactions!I:I,Transactions!D:D,Accounts!A59,Transactions!A:A,"&lt;01/08/12",Transactions!A:A,"&gt;30/6/12")</f>
        <v>0</v>
      </c>
      <c r="G59" s="2">
        <f>SUMIFS(Transactions!I:I,Transactions!D:D,Accounts!A59,Transactions!A:A,"&lt;01/09/12",Transactions!A:A,"&gt;31/7/12")</f>
        <v>0</v>
      </c>
      <c r="H59" s="2">
        <f>SUMIFS(Transactions!I:I,Transactions!D:D,Accounts!A59,Transactions!A:A,"&lt;01/10/12",Transactions!A:A,"&gt;31/8/12")</f>
        <v>0</v>
      </c>
      <c r="I59" s="2">
        <f>SUMIFS(Transactions!I:I,Transactions!D:D,Accounts!A59,Transactions!A:A,"&lt;01/11/12",Transactions!A:A,"&gt;30/9/12")</f>
        <v>0</v>
      </c>
      <c r="J59" s="2">
        <f>SUMIFS(Transactions!I:I,Transactions!D:D,Accounts!A59,Transactions!A:A,"&lt;01/12/12",Transactions!A:A,"&gt;31/10/12")</f>
        <v>0</v>
      </c>
      <c r="K59" s="2">
        <f>SUMIFS(Transactions!I:I,Transactions!D:D,Accounts!A59,Transactions!A:A,"&lt;01/1/13",Transactions!A:A,"&gt;30/11/12")</f>
        <v>0</v>
      </c>
      <c r="L59" s="2">
        <f>SUMIFS(Transactions!I:I,Transactions!D:D,Accounts!A59,Transactions!A:A,"&lt;01/2/13",Transactions!A:A,"&gt;31/12/12")</f>
        <v>0</v>
      </c>
      <c r="M59" s="2">
        <f>SUMIFS(Transactions!I:I,Transactions!D:D,Accounts!A59,Transactions!A:A,"&lt;01/3/13",Transactions!A:A,"&gt;31/1/13")</f>
        <v>0</v>
      </c>
      <c r="N59" s="2">
        <f>SUMIFS(Transactions!I:I,Transactions!D:D,Accounts!A59,Transactions!A:A,"&lt;01/4/13",Transactions!A:A,"&gt;28/2/13")</f>
        <v>0</v>
      </c>
      <c r="O59" s="2">
        <f>SUMIFS(Transactions!I:I,Transactions!D:D,Accounts!A59,Transactions!A:A,"&lt;01/5/13",Transactions!A:A,"&gt;31/3/13")</f>
        <v>0</v>
      </c>
      <c r="P59" s="2">
        <f>SUMIFS(Transactions!I:I,Transactions!D:D,Accounts!A59,Transactions!A:A,"&lt;01/6/13",Transactions!A:A,"&gt;30/4/13")</f>
        <v>0</v>
      </c>
      <c r="Q59" s="2">
        <f>SUMIFS(Transactions!I:I,Transactions!D:D,Accounts!A59,Transactions!A:A,"&lt;01/7/13",Transactions!A:A,"&gt;31/5/13")</f>
        <v>0</v>
      </c>
    </row>
    <row r="60" spans="1:17" x14ac:dyDescent="0.2">
      <c r="A60" s="75">
        <v>422</v>
      </c>
      <c r="C60" s="5" t="s">
        <v>13</v>
      </c>
      <c r="E60" s="11">
        <f t="shared" si="0"/>
        <v>0</v>
      </c>
      <c r="F60" s="2">
        <f>SUMIFS(Transactions!I:I,Transactions!D:D,Accounts!A60,Transactions!A:A,"&lt;01/08/12",Transactions!A:A,"&gt;30/6/12")</f>
        <v>0</v>
      </c>
      <c r="G60" s="2">
        <f>SUMIFS(Transactions!I:I,Transactions!D:D,Accounts!A60,Transactions!A:A,"&lt;01/09/12",Transactions!A:A,"&gt;31/7/12")</f>
        <v>0</v>
      </c>
      <c r="H60" s="2">
        <f>SUMIFS(Transactions!I:I,Transactions!D:D,Accounts!A60,Transactions!A:A,"&lt;01/10/12",Transactions!A:A,"&gt;31/8/12")</f>
        <v>0</v>
      </c>
      <c r="I60" s="2">
        <f>SUMIFS(Transactions!I:I,Transactions!D:D,Accounts!A60,Transactions!A:A,"&lt;01/11/12",Transactions!A:A,"&gt;30/9/12")</f>
        <v>0</v>
      </c>
      <c r="J60" s="2">
        <f>SUMIFS(Transactions!I:I,Transactions!D:D,Accounts!A60,Transactions!A:A,"&lt;01/12/12",Transactions!A:A,"&gt;31/10/12")</f>
        <v>0</v>
      </c>
      <c r="K60" s="2">
        <f>SUMIFS(Transactions!I:I,Transactions!D:D,Accounts!A60,Transactions!A:A,"&lt;01/1/13",Transactions!A:A,"&gt;30/11/12")</f>
        <v>0</v>
      </c>
      <c r="L60" s="2">
        <f>SUMIFS(Transactions!I:I,Transactions!D:D,Accounts!A60,Transactions!A:A,"&lt;01/2/13",Transactions!A:A,"&gt;31/12/12")</f>
        <v>0</v>
      </c>
      <c r="M60" s="2">
        <f>SUMIFS(Transactions!I:I,Transactions!D:D,Accounts!A60,Transactions!A:A,"&lt;01/3/13",Transactions!A:A,"&gt;31/1/13")</f>
        <v>0</v>
      </c>
      <c r="N60" s="2">
        <f>SUMIFS(Transactions!I:I,Transactions!D:D,Accounts!A60,Transactions!A:A,"&lt;01/4/13",Transactions!A:A,"&gt;28/2/13")</f>
        <v>0</v>
      </c>
      <c r="O60" s="2">
        <f>SUMIFS(Transactions!I:I,Transactions!D:D,Accounts!A60,Transactions!A:A,"&lt;01/5/13",Transactions!A:A,"&gt;31/3/13")</f>
        <v>0</v>
      </c>
      <c r="P60" s="2">
        <f>SUMIFS(Transactions!I:I,Transactions!D:D,Accounts!A60,Transactions!A:A,"&lt;01/6/13",Transactions!A:A,"&gt;30/4/13")</f>
        <v>0</v>
      </c>
      <c r="Q60" s="2">
        <f>SUMIFS(Transactions!I:I,Transactions!D:D,Accounts!A60,Transactions!A:A,"&lt;01/7/13",Transactions!A:A,"&gt;31/5/13")</f>
        <v>0</v>
      </c>
    </row>
    <row r="61" spans="1:17" x14ac:dyDescent="0.2">
      <c r="A61" s="75">
        <v>423</v>
      </c>
      <c r="C61" s="5" t="s">
        <v>13</v>
      </c>
      <c r="E61" s="11">
        <f t="shared" si="0"/>
        <v>0</v>
      </c>
      <c r="F61" s="2">
        <f>SUMIFS(Transactions!I:I,Transactions!D:D,Accounts!A61,Transactions!A:A,"&lt;01/08/12",Transactions!A:A,"&gt;30/6/12")</f>
        <v>0</v>
      </c>
      <c r="G61" s="2">
        <f>SUMIFS(Transactions!I:I,Transactions!D:D,Accounts!A61,Transactions!A:A,"&lt;01/09/12",Transactions!A:A,"&gt;31/7/12")</f>
        <v>0</v>
      </c>
      <c r="H61" s="2">
        <f>SUMIFS(Transactions!I:I,Transactions!D:D,Accounts!A61,Transactions!A:A,"&lt;01/10/12",Transactions!A:A,"&gt;31/8/12")</f>
        <v>0</v>
      </c>
      <c r="I61" s="2">
        <f>SUMIFS(Transactions!I:I,Transactions!D:D,Accounts!A61,Transactions!A:A,"&lt;01/11/12",Transactions!A:A,"&gt;30/9/12")</f>
        <v>0</v>
      </c>
      <c r="J61" s="2">
        <f>SUMIFS(Transactions!I:I,Transactions!D:D,Accounts!A61,Transactions!A:A,"&lt;01/12/12",Transactions!A:A,"&gt;31/10/12")</f>
        <v>0</v>
      </c>
      <c r="K61" s="2">
        <f>SUMIFS(Transactions!I:I,Transactions!D:D,Accounts!A61,Transactions!A:A,"&lt;01/1/13",Transactions!A:A,"&gt;30/11/12")</f>
        <v>0</v>
      </c>
      <c r="L61" s="2">
        <f>SUMIFS(Transactions!I:I,Transactions!D:D,Accounts!A61,Transactions!A:A,"&lt;01/2/13",Transactions!A:A,"&gt;31/12/12")</f>
        <v>0</v>
      </c>
      <c r="M61" s="2">
        <f>SUMIFS(Transactions!I:I,Transactions!D:D,Accounts!A61,Transactions!A:A,"&lt;01/3/13",Transactions!A:A,"&gt;31/1/13")</f>
        <v>0</v>
      </c>
      <c r="N61" s="2">
        <f>SUMIFS(Transactions!I:I,Transactions!D:D,Accounts!A61,Transactions!A:A,"&lt;01/4/13",Transactions!A:A,"&gt;28/2/13")</f>
        <v>0</v>
      </c>
      <c r="O61" s="2">
        <f>SUMIFS(Transactions!I:I,Transactions!D:D,Accounts!A61,Transactions!A:A,"&lt;01/5/13",Transactions!A:A,"&gt;31/3/13")</f>
        <v>0</v>
      </c>
      <c r="P61" s="2">
        <f>SUMIFS(Transactions!I:I,Transactions!D:D,Accounts!A61,Transactions!A:A,"&lt;01/6/13",Transactions!A:A,"&gt;30/4/13")</f>
        <v>0</v>
      </c>
      <c r="Q61" s="2">
        <f>SUMIFS(Transactions!I:I,Transactions!D:D,Accounts!A61,Transactions!A:A,"&lt;01/7/13",Transactions!A:A,"&gt;31/5/13")</f>
        <v>0</v>
      </c>
    </row>
    <row r="62" spans="1:17" x14ac:dyDescent="0.2">
      <c r="A62" s="75">
        <v>424</v>
      </c>
      <c r="C62" s="5" t="s">
        <v>13</v>
      </c>
      <c r="E62" s="11">
        <f t="shared" si="0"/>
        <v>0</v>
      </c>
      <c r="F62" s="2">
        <f>SUMIFS(Transactions!I:I,Transactions!D:D,Accounts!A62,Transactions!A:A,"&lt;01/08/12",Transactions!A:A,"&gt;30/6/12")</f>
        <v>0</v>
      </c>
      <c r="G62" s="2">
        <f>SUMIFS(Transactions!I:I,Transactions!D:D,Accounts!A62,Transactions!A:A,"&lt;01/09/12",Transactions!A:A,"&gt;31/7/12")</f>
        <v>0</v>
      </c>
      <c r="H62" s="2">
        <f>SUMIFS(Transactions!I:I,Transactions!D:D,Accounts!A62,Transactions!A:A,"&lt;01/10/12",Transactions!A:A,"&gt;31/8/12")</f>
        <v>0</v>
      </c>
      <c r="I62" s="2">
        <f>SUMIFS(Transactions!I:I,Transactions!D:D,Accounts!A62,Transactions!A:A,"&lt;01/11/12",Transactions!A:A,"&gt;30/9/12")</f>
        <v>0</v>
      </c>
      <c r="J62" s="2">
        <f>SUMIFS(Transactions!I:I,Transactions!D:D,Accounts!A62,Transactions!A:A,"&lt;01/12/12",Transactions!A:A,"&gt;31/10/12")</f>
        <v>0</v>
      </c>
      <c r="K62" s="2">
        <f>SUMIFS(Transactions!I:I,Transactions!D:D,Accounts!A62,Transactions!A:A,"&lt;01/1/13",Transactions!A:A,"&gt;30/11/12")</f>
        <v>0</v>
      </c>
      <c r="L62" s="2">
        <f>SUMIFS(Transactions!I:I,Transactions!D:D,Accounts!A62,Transactions!A:A,"&lt;01/2/13",Transactions!A:A,"&gt;31/12/12")</f>
        <v>0</v>
      </c>
      <c r="M62" s="2">
        <f>SUMIFS(Transactions!I:I,Transactions!D:D,Accounts!A62,Transactions!A:A,"&lt;01/3/13",Transactions!A:A,"&gt;31/1/13")</f>
        <v>0</v>
      </c>
      <c r="N62" s="2">
        <f>SUMIFS(Transactions!I:I,Transactions!D:D,Accounts!A62,Transactions!A:A,"&lt;01/4/13",Transactions!A:A,"&gt;28/2/13")</f>
        <v>0</v>
      </c>
      <c r="O62" s="2">
        <f>SUMIFS(Transactions!I:I,Transactions!D:D,Accounts!A62,Transactions!A:A,"&lt;01/5/13",Transactions!A:A,"&gt;31/3/13")</f>
        <v>0</v>
      </c>
      <c r="P62" s="2">
        <f>SUMIFS(Transactions!I:I,Transactions!D:D,Accounts!A62,Transactions!A:A,"&lt;01/6/13",Transactions!A:A,"&gt;30/4/13")</f>
        <v>0</v>
      </c>
      <c r="Q62" s="2">
        <f>SUMIFS(Transactions!I:I,Transactions!D:D,Accounts!A62,Transactions!A:A,"&lt;01/7/13",Transactions!A:A,"&gt;31/5/13")</f>
        <v>0</v>
      </c>
    </row>
    <row r="63" spans="1:17" x14ac:dyDescent="0.2">
      <c r="A63" s="75">
        <v>425</v>
      </c>
      <c r="C63" s="5" t="s">
        <v>13</v>
      </c>
      <c r="E63" s="11">
        <f t="shared" si="0"/>
        <v>0</v>
      </c>
      <c r="F63" s="2">
        <f>SUMIFS(Transactions!I:I,Transactions!D:D,Accounts!A63,Transactions!A:A,"&lt;01/08/12",Transactions!A:A,"&gt;30/6/12")</f>
        <v>0</v>
      </c>
      <c r="G63" s="2">
        <f>SUMIFS(Transactions!I:I,Transactions!D:D,Accounts!A63,Transactions!A:A,"&lt;01/09/12",Transactions!A:A,"&gt;31/7/12")</f>
        <v>0</v>
      </c>
      <c r="H63" s="2">
        <f>SUMIFS(Transactions!I:I,Transactions!D:D,Accounts!A63,Transactions!A:A,"&lt;01/10/12",Transactions!A:A,"&gt;31/8/12")</f>
        <v>0</v>
      </c>
      <c r="I63" s="2">
        <f>SUMIFS(Transactions!I:I,Transactions!D:D,Accounts!A63,Transactions!A:A,"&lt;01/11/12",Transactions!A:A,"&gt;30/9/12")</f>
        <v>0</v>
      </c>
      <c r="J63" s="2">
        <f>SUMIFS(Transactions!I:I,Transactions!D:D,Accounts!A63,Transactions!A:A,"&lt;01/12/12",Transactions!A:A,"&gt;31/10/12")</f>
        <v>0</v>
      </c>
      <c r="K63" s="2">
        <f>SUMIFS(Transactions!I:I,Transactions!D:D,Accounts!A63,Transactions!A:A,"&lt;01/1/13",Transactions!A:A,"&gt;30/11/12")</f>
        <v>0</v>
      </c>
      <c r="L63" s="2">
        <f>SUMIFS(Transactions!I:I,Transactions!D:D,Accounts!A63,Transactions!A:A,"&lt;01/2/13",Transactions!A:A,"&gt;31/12/12")</f>
        <v>0</v>
      </c>
      <c r="M63" s="2">
        <f>SUMIFS(Transactions!I:I,Transactions!D:D,Accounts!A63,Transactions!A:A,"&lt;01/3/13",Transactions!A:A,"&gt;31/1/13")</f>
        <v>0</v>
      </c>
      <c r="N63" s="2">
        <f>SUMIFS(Transactions!I:I,Transactions!D:D,Accounts!A63,Transactions!A:A,"&lt;01/4/13",Transactions!A:A,"&gt;28/2/13")</f>
        <v>0</v>
      </c>
      <c r="O63" s="2">
        <f>SUMIFS(Transactions!I:I,Transactions!D:D,Accounts!A63,Transactions!A:A,"&lt;01/5/13",Transactions!A:A,"&gt;31/3/13")</f>
        <v>0</v>
      </c>
      <c r="P63" s="2">
        <f>SUMIFS(Transactions!I:I,Transactions!D:D,Accounts!A63,Transactions!A:A,"&lt;01/6/13",Transactions!A:A,"&gt;30/4/13")</f>
        <v>0</v>
      </c>
      <c r="Q63" s="2">
        <f>SUMIFS(Transactions!I:I,Transactions!D:D,Accounts!A63,Transactions!A:A,"&lt;01/7/13",Transactions!A:A,"&gt;31/5/13")</f>
        <v>0</v>
      </c>
    </row>
    <row r="64" spans="1:17" x14ac:dyDescent="0.2">
      <c r="A64" s="75">
        <v>426</v>
      </c>
      <c r="C64" s="5" t="s">
        <v>13</v>
      </c>
      <c r="E64" s="11">
        <f t="shared" si="0"/>
        <v>0</v>
      </c>
      <c r="F64" s="2">
        <f>SUMIFS(Transactions!I:I,Transactions!D:D,Accounts!A64,Transactions!A:A,"&lt;01/08/12",Transactions!A:A,"&gt;30/6/12")</f>
        <v>0</v>
      </c>
      <c r="G64" s="2">
        <f>SUMIFS(Transactions!I:I,Transactions!D:D,Accounts!A64,Transactions!A:A,"&lt;01/09/12",Transactions!A:A,"&gt;31/7/12")</f>
        <v>0</v>
      </c>
      <c r="H64" s="2">
        <f>SUMIFS(Transactions!I:I,Transactions!D:D,Accounts!A64,Transactions!A:A,"&lt;01/10/12",Transactions!A:A,"&gt;31/8/12")</f>
        <v>0</v>
      </c>
      <c r="I64" s="2">
        <f>SUMIFS(Transactions!I:I,Transactions!D:D,Accounts!A64,Transactions!A:A,"&lt;01/11/12",Transactions!A:A,"&gt;30/9/12")</f>
        <v>0</v>
      </c>
      <c r="J64" s="2">
        <f>SUMIFS(Transactions!I:I,Transactions!D:D,Accounts!A64,Transactions!A:A,"&lt;01/12/12",Transactions!A:A,"&gt;31/10/12")</f>
        <v>0</v>
      </c>
      <c r="K64" s="2">
        <f>SUMIFS(Transactions!I:I,Transactions!D:D,Accounts!A64,Transactions!A:A,"&lt;01/1/13",Transactions!A:A,"&gt;30/11/12")</f>
        <v>0</v>
      </c>
      <c r="L64" s="2">
        <f>SUMIFS(Transactions!I:I,Transactions!D:D,Accounts!A64,Transactions!A:A,"&lt;01/2/13",Transactions!A:A,"&gt;31/12/12")</f>
        <v>0</v>
      </c>
      <c r="M64" s="2">
        <f>SUMIFS(Transactions!I:I,Transactions!D:D,Accounts!A64,Transactions!A:A,"&lt;01/3/13",Transactions!A:A,"&gt;31/1/13")</f>
        <v>0</v>
      </c>
      <c r="N64" s="2">
        <f>SUMIFS(Transactions!I:I,Transactions!D:D,Accounts!A64,Transactions!A:A,"&lt;01/4/13",Transactions!A:A,"&gt;28/2/13")</f>
        <v>0</v>
      </c>
      <c r="O64" s="2">
        <f>SUMIFS(Transactions!I:I,Transactions!D:D,Accounts!A64,Transactions!A:A,"&lt;01/5/13",Transactions!A:A,"&gt;31/3/13")</f>
        <v>0</v>
      </c>
      <c r="P64" s="2">
        <f>SUMIFS(Transactions!I:I,Transactions!D:D,Accounts!A64,Transactions!A:A,"&lt;01/6/13",Transactions!A:A,"&gt;30/4/13")</f>
        <v>0</v>
      </c>
      <c r="Q64" s="2">
        <f>SUMIFS(Transactions!I:I,Transactions!D:D,Accounts!A64,Transactions!A:A,"&lt;01/7/13",Transactions!A:A,"&gt;31/5/13")</f>
        <v>0</v>
      </c>
    </row>
    <row r="65" spans="1:17" x14ac:dyDescent="0.2">
      <c r="A65" s="75">
        <v>427</v>
      </c>
      <c r="C65" s="5" t="s">
        <v>13</v>
      </c>
      <c r="E65" s="11">
        <f t="shared" si="0"/>
        <v>0</v>
      </c>
      <c r="F65" s="2">
        <f>SUMIFS(Transactions!I:I,Transactions!D:D,Accounts!A65,Transactions!A:A,"&lt;01/08/12",Transactions!A:A,"&gt;30/6/12")</f>
        <v>0</v>
      </c>
      <c r="G65" s="2">
        <f>SUMIFS(Transactions!I:I,Transactions!D:D,Accounts!A65,Transactions!A:A,"&lt;01/09/12",Transactions!A:A,"&gt;31/7/12")</f>
        <v>0</v>
      </c>
      <c r="H65" s="2">
        <f>SUMIFS(Transactions!I:I,Transactions!D:D,Accounts!A65,Transactions!A:A,"&lt;01/10/12",Transactions!A:A,"&gt;31/8/12")</f>
        <v>0</v>
      </c>
      <c r="I65" s="2">
        <f>SUMIFS(Transactions!I:I,Transactions!D:D,Accounts!A65,Transactions!A:A,"&lt;01/11/12",Transactions!A:A,"&gt;30/9/12")</f>
        <v>0</v>
      </c>
      <c r="J65" s="2">
        <f>SUMIFS(Transactions!I:I,Transactions!D:D,Accounts!A65,Transactions!A:A,"&lt;01/12/12",Transactions!A:A,"&gt;31/10/12")</f>
        <v>0</v>
      </c>
      <c r="K65" s="2">
        <f>SUMIFS(Transactions!I:I,Transactions!D:D,Accounts!A65,Transactions!A:A,"&lt;01/1/13",Transactions!A:A,"&gt;30/11/12")</f>
        <v>0</v>
      </c>
      <c r="L65" s="2">
        <f>SUMIFS(Transactions!I:I,Transactions!D:D,Accounts!A65,Transactions!A:A,"&lt;01/2/13",Transactions!A:A,"&gt;31/12/12")</f>
        <v>0</v>
      </c>
      <c r="M65" s="2">
        <f>SUMIFS(Transactions!I:I,Transactions!D:D,Accounts!A65,Transactions!A:A,"&lt;01/3/13",Transactions!A:A,"&gt;31/1/13")</f>
        <v>0</v>
      </c>
      <c r="N65" s="2">
        <f>SUMIFS(Transactions!I:I,Transactions!D:D,Accounts!A65,Transactions!A:A,"&lt;01/4/13",Transactions!A:A,"&gt;28/2/13")</f>
        <v>0</v>
      </c>
      <c r="O65" s="2">
        <f>SUMIFS(Transactions!I:I,Transactions!D:D,Accounts!A65,Transactions!A:A,"&lt;01/5/13",Transactions!A:A,"&gt;31/3/13")</f>
        <v>0</v>
      </c>
      <c r="P65" s="2">
        <f>SUMIFS(Transactions!I:I,Transactions!D:D,Accounts!A65,Transactions!A:A,"&lt;01/6/13",Transactions!A:A,"&gt;30/4/13")</f>
        <v>0</v>
      </c>
      <c r="Q65" s="2">
        <f>SUMIFS(Transactions!I:I,Transactions!D:D,Accounts!A65,Transactions!A:A,"&lt;01/7/13",Transactions!A:A,"&gt;31/5/13")</f>
        <v>0</v>
      </c>
    </row>
    <row r="66" spans="1:17" x14ac:dyDescent="0.2">
      <c r="A66" s="75">
        <v>428</v>
      </c>
      <c r="C66" s="5" t="s">
        <v>13</v>
      </c>
      <c r="E66" s="11">
        <f t="shared" si="0"/>
        <v>0</v>
      </c>
      <c r="F66" s="2">
        <f>SUMIFS(Transactions!I:I,Transactions!D:D,Accounts!A66,Transactions!A:A,"&lt;01/08/12",Transactions!A:A,"&gt;30/6/12")</f>
        <v>0</v>
      </c>
      <c r="G66" s="2">
        <f>SUMIFS(Transactions!I:I,Transactions!D:D,Accounts!A66,Transactions!A:A,"&lt;01/09/12",Transactions!A:A,"&gt;31/7/12")</f>
        <v>0</v>
      </c>
      <c r="H66" s="2">
        <f>SUMIFS(Transactions!I:I,Transactions!D:D,Accounts!A66,Transactions!A:A,"&lt;01/10/12",Transactions!A:A,"&gt;31/8/12")</f>
        <v>0</v>
      </c>
      <c r="I66" s="2">
        <f>SUMIFS(Transactions!I:I,Transactions!D:D,Accounts!A66,Transactions!A:A,"&lt;01/11/12",Transactions!A:A,"&gt;30/9/12")</f>
        <v>0</v>
      </c>
      <c r="J66" s="2">
        <f>SUMIFS(Transactions!I:I,Transactions!D:D,Accounts!A66,Transactions!A:A,"&lt;01/12/12",Transactions!A:A,"&gt;31/10/12")</f>
        <v>0</v>
      </c>
      <c r="K66" s="2">
        <f>SUMIFS(Transactions!I:I,Transactions!D:D,Accounts!A66,Transactions!A:A,"&lt;01/1/13",Transactions!A:A,"&gt;30/11/12")</f>
        <v>0</v>
      </c>
      <c r="L66" s="2">
        <f>SUMIFS(Transactions!I:I,Transactions!D:D,Accounts!A66,Transactions!A:A,"&lt;01/2/13",Transactions!A:A,"&gt;31/12/12")</f>
        <v>0</v>
      </c>
      <c r="M66" s="2">
        <f>SUMIFS(Transactions!I:I,Transactions!D:D,Accounts!A66,Transactions!A:A,"&lt;01/3/13",Transactions!A:A,"&gt;31/1/13")</f>
        <v>0</v>
      </c>
      <c r="N66" s="2">
        <f>SUMIFS(Transactions!I:I,Transactions!D:D,Accounts!A66,Transactions!A:A,"&lt;01/4/13",Transactions!A:A,"&gt;28/2/13")</f>
        <v>0</v>
      </c>
      <c r="O66" s="2">
        <f>SUMIFS(Transactions!I:I,Transactions!D:D,Accounts!A66,Transactions!A:A,"&lt;01/5/13",Transactions!A:A,"&gt;31/3/13")</f>
        <v>0</v>
      </c>
      <c r="P66" s="2">
        <f>SUMIFS(Transactions!I:I,Transactions!D:D,Accounts!A66,Transactions!A:A,"&lt;01/6/13",Transactions!A:A,"&gt;30/4/13")</f>
        <v>0</v>
      </c>
      <c r="Q66" s="2">
        <f>SUMIFS(Transactions!I:I,Transactions!D:D,Accounts!A66,Transactions!A:A,"&lt;01/7/13",Transactions!A:A,"&gt;31/5/13")</f>
        <v>0</v>
      </c>
    </row>
    <row r="67" spans="1:17" x14ac:dyDescent="0.2">
      <c r="A67" s="75">
        <v>429</v>
      </c>
      <c r="C67" s="5" t="s">
        <v>13</v>
      </c>
      <c r="E67" s="11">
        <f t="shared" ref="E67:E119" si="1">SUM(F67:Q67)</f>
        <v>0</v>
      </c>
      <c r="F67" s="2">
        <f>SUMIFS(Transactions!I:I,Transactions!D:D,Accounts!A67,Transactions!A:A,"&lt;01/08/12",Transactions!A:A,"&gt;30/6/12")</f>
        <v>0</v>
      </c>
      <c r="G67" s="2">
        <f>SUMIFS(Transactions!I:I,Transactions!D:D,Accounts!A67,Transactions!A:A,"&lt;01/09/12",Transactions!A:A,"&gt;31/7/12")</f>
        <v>0</v>
      </c>
      <c r="H67" s="2">
        <f>SUMIFS(Transactions!I:I,Transactions!D:D,Accounts!A67,Transactions!A:A,"&lt;01/10/12",Transactions!A:A,"&gt;31/8/12")</f>
        <v>0</v>
      </c>
      <c r="I67" s="2">
        <f>SUMIFS(Transactions!I:I,Transactions!D:D,Accounts!A67,Transactions!A:A,"&lt;01/11/12",Transactions!A:A,"&gt;30/9/12")</f>
        <v>0</v>
      </c>
      <c r="J67" s="2">
        <f>SUMIFS(Transactions!I:I,Transactions!D:D,Accounts!A67,Transactions!A:A,"&lt;01/12/12",Transactions!A:A,"&gt;31/10/12")</f>
        <v>0</v>
      </c>
      <c r="K67" s="2">
        <f>SUMIFS(Transactions!I:I,Transactions!D:D,Accounts!A67,Transactions!A:A,"&lt;01/1/13",Transactions!A:A,"&gt;30/11/12")</f>
        <v>0</v>
      </c>
      <c r="L67" s="2">
        <f>SUMIFS(Transactions!I:I,Transactions!D:D,Accounts!A67,Transactions!A:A,"&lt;01/2/13",Transactions!A:A,"&gt;31/12/12")</f>
        <v>0</v>
      </c>
      <c r="M67" s="2">
        <f>SUMIFS(Transactions!I:I,Transactions!D:D,Accounts!A67,Transactions!A:A,"&lt;01/3/13",Transactions!A:A,"&gt;31/1/13")</f>
        <v>0</v>
      </c>
      <c r="N67" s="2">
        <f>SUMIFS(Transactions!I:I,Transactions!D:D,Accounts!A67,Transactions!A:A,"&lt;01/4/13",Transactions!A:A,"&gt;28/2/13")</f>
        <v>0</v>
      </c>
      <c r="O67" s="2">
        <f>SUMIFS(Transactions!I:I,Transactions!D:D,Accounts!A67,Transactions!A:A,"&lt;01/5/13",Transactions!A:A,"&gt;31/3/13")</f>
        <v>0</v>
      </c>
      <c r="P67" s="2">
        <f>SUMIFS(Transactions!I:I,Transactions!D:D,Accounts!A67,Transactions!A:A,"&lt;01/6/13",Transactions!A:A,"&gt;30/4/13")</f>
        <v>0</v>
      </c>
      <c r="Q67" s="2">
        <f>SUMIFS(Transactions!I:I,Transactions!D:D,Accounts!A67,Transactions!A:A,"&lt;01/7/13",Transactions!A:A,"&gt;31/5/13")</f>
        <v>0</v>
      </c>
    </row>
    <row r="68" spans="1:17" x14ac:dyDescent="0.2">
      <c r="A68" s="75">
        <v>430</v>
      </c>
      <c r="C68" s="5" t="s">
        <v>13</v>
      </c>
      <c r="E68" s="11">
        <f t="shared" si="1"/>
        <v>0</v>
      </c>
      <c r="F68" s="2">
        <f>SUMIFS(Transactions!I:I,Transactions!D:D,Accounts!A68,Transactions!A:A,"&lt;01/08/12",Transactions!A:A,"&gt;30/6/12")</f>
        <v>0</v>
      </c>
      <c r="G68" s="2">
        <f>SUMIFS(Transactions!I:I,Transactions!D:D,Accounts!A68,Transactions!A:A,"&lt;01/09/12",Transactions!A:A,"&gt;31/7/12")</f>
        <v>0</v>
      </c>
      <c r="H68" s="2">
        <f>SUMIFS(Transactions!I:I,Transactions!D:D,Accounts!A68,Transactions!A:A,"&lt;01/10/12",Transactions!A:A,"&gt;31/8/12")</f>
        <v>0</v>
      </c>
      <c r="I68" s="2">
        <f>SUMIFS(Transactions!I:I,Transactions!D:D,Accounts!A68,Transactions!A:A,"&lt;01/11/12",Transactions!A:A,"&gt;30/9/12")</f>
        <v>0</v>
      </c>
      <c r="J68" s="2">
        <f>SUMIFS(Transactions!I:I,Transactions!D:D,Accounts!A68,Transactions!A:A,"&lt;01/12/12",Transactions!A:A,"&gt;31/10/12")</f>
        <v>0</v>
      </c>
      <c r="K68" s="2">
        <f>SUMIFS(Transactions!I:I,Transactions!D:D,Accounts!A68,Transactions!A:A,"&lt;01/1/13",Transactions!A:A,"&gt;30/11/12")</f>
        <v>0</v>
      </c>
      <c r="L68" s="2">
        <f>SUMIFS(Transactions!I:I,Transactions!D:D,Accounts!A68,Transactions!A:A,"&lt;01/2/13",Transactions!A:A,"&gt;31/12/12")</f>
        <v>0</v>
      </c>
      <c r="M68" s="2">
        <f>SUMIFS(Transactions!I:I,Transactions!D:D,Accounts!A68,Transactions!A:A,"&lt;01/3/13",Transactions!A:A,"&gt;31/1/13")</f>
        <v>0</v>
      </c>
      <c r="N68" s="2">
        <f>SUMIFS(Transactions!I:I,Transactions!D:D,Accounts!A68,Transactions!A:A,"&lt;01/4/13",Transactions!A:A,"&gt;28/2/13")</f>
        <v>0</v>
      </c>
      <c r="O68" s="2">
        <f>SUMIFS(Transactions!I:I,Transactions!D:D,Accounts!A68,Transactions!A:A,"&lt;01/5/13",Transactions!A:A,"&gt;31/3/13")</f>
        <v>0</v>
      </c>
      <c r="P68" s="2">
        <f>SUMIFS(Transactions!I:I,Transactions!D:D,Accounts!A68,Transactions!A:A,"&lt;01/6/13",Transactions!A:A,"&gt;30/4/13")</f>
        <v>0</v>
      </c>
      <c r="Q68" s="2">
        <f>SUMIFS(Transactions!I:I,Transactions!D:D,Accounts!A68,Transactions!A:A,"&lt;01/7/13",Transactions!A:A,"&gt;31/5/13")</f>
        <v>0</v>
      </c>
    </row>
    <row r="69" spans="1:17" x14ac:dyDescent="0.2">
      <c r="A69" s="75">
        <v>431</v>
      </c>
      <c r="C69" s="5" t="s">
        <v>13</v>
      </c>
      <c r="E69" s="11">
        <f t="shared" si="1"/>
        <v>0</v>
      </c>
      <c r="F69" s="2">
        <f>SUMIFS(Transactions!I:I,Transactions!D:D,Accounts!A69,Transactions!A:A,"&lt;01/08/12",Transactions!A:A,"&gt;30/6/12")</f>
        <v>0</v>
      </c>
      <c r="G69" s="2">
        <f>SUMIFS(Transactions!I:I,Transactions!D:D,Accounts!A69,Transactions!A:A,"&lt;01/09/12",Transactions!A:A,"&gt;31/7/12")</f>
        <v>0</v>
      </c>
      <c r="H69" s="2">
        <f>SUMIFS(Transactions!I:I,Transactions!D:D,Accounts!A69,Transactions!A:A,"&lt;01/10/12",Transactions!A:A,"&gt;31/8/12")</f>
        <v>0</v>
      </c>
      <c r="I69" s="2">
        <f>SUMIFS(Transactions!I:I,Transactions!D:D,Accounts!A69,Transactions!A:A,"&lt;01/11/12",Transactions!A:A,"&gt;30/9/12")</f>
        <v>0</v>
      </c>
      <c r="J69" s="2">
        <f>SUMIFS(Transactions!I:I,Transactions!D:D,Accounts!A69,Transactions!A:A,"&lt;01/12/12",Transactions!A:A,"&gt;31/10/12")</f>
        <v>0</v>
      </c>
      <c r="K69" s="2">
        <f>SUMIFS(Transactions!I:I,Transactions!D:D,Accounts!A69,Transactions!A:A,"&lt;01/1/13",Transactions!A:A,"&gt;30/11/12")</f>
        <v>0</v>
      </c>
      <c r="L69" s="2">
        <f>SUMIFS(Transactions!I:I,Transactions!D:D,Accounts!A69,Transactions!A:A,"&lt;01/2/13",Transactions!A:A,"&gt;31/12/12")</f>
        <v>0</v>
      </c>
      <c r="M69" s="2">
        <f>SUMIFS(Transactions!I:I,Transactions!D:D,Accounts!A69,Transactions!A:A,"&lt;01/3/13",Transactions!A:A,"&gt;31/1/13")</f>
        <v>0</v>
      </c>
      <c r="N69" s="2">
        <f>SUMIFS(Transactions!I:I,Transactions!D:D,Accounts!A69,Transactions!A:A,"&lt;01/4/13",Transactions!A:A,"&gt;28/2/13")</f>
        <v>0</v>
      </c>
      <c r="O69" s="2">
        <f>SUMIFS(Transactions!I:I,Transactions!D:D,Accounts!A69,Transactions!A:A,"&lt;01/5/13",Transactions!A:A,"&gt;31/3/13")</f>
        <v>0</v>
      </c>
      <c r="P69" s="2">
        <f>SUMIFS(Transactions!I:I,Transactions!D:D,Accounts!A69,Transactions!A:A,"&lt;01/6/13",Transactions!A:A,"&gt;30/4/13")</f>
        <v>0</v>
      </c>
      <c r="Q69" s="2">
        <f>SUMIFS(Transactions!I:I,Transactions!D:D,Accounts!A69,Transactions!A:A,"&lt;01/7/13",Transactions!A:A,"&gt;31/5/13")</f>
        <v>0</v>
      </c>
    </row>
    <row r="70" spans="1:17" x14ac:dyDescent="0.2">
      <c r="A70" s="75">
        <v>432</v>
      </c>
      <c r="C70" s="5" t="s">
        <v>13</v>
      </c>
      <c r="E70" s="11">
        <f t="shared" si="1"/>
        <v>0</v>
      </c>
      <c r="F70" s="2">
        <f>SUMIFS(Transactions!I:I,Transactions!D:D,Accounts!A70,Transactions!A:A,"&lt;01/08/12",Transactions!A:A,"&gt;30/6/12")</f>
        <v>0</v>
      </c>
      <c r="G70" s="2">
        <f>SUMIFS(Transactions!I:I,Transactions!D:D,Accounts!A70,Transactions!A:A,"&lt;01/09/12",Transactions!A:A,"&gt;31/7/12")</f>
        <v>0</v>
      </c>
      <c r="H70" s="2">
        <f>SUMIFS(Transactions!I:I,Transactions!D:D,Accounts!A70,Transactions!A:A,"&lt;01/10/12",Transactions!A:A,"&gt;31/8/12")</f>
        <v>0</v>
      </c>
      <c r="I70" s="2">
        <f>SUMIFS(Transactions!I:I,Transactions!D:D,Accounts!A70,Transactions!A:A,"&lt;01/11/12",Transactions!A:A,"&gt;30/9/12")</f>
        <v>0</v>
      </c>
      <c r="J70" s="2">
        <f>SUMIFS(Transactions!I:I,Transactions!D:D,Accounts!A70,Transactions!A:A,"&lt;01/12/12",Transactions!A:A,"&gt;31/10/12")</f>
        <v>0</v>
      </c>
      <c r="K70" s="2">
        <f>SUMIFS(Transactions!I:I,Transactions!D:D,Accounts!A70,Transactions!A:A,"&lt;01/1/13",Transactions!A:A,"&gt;30/11/12")</f>
        <v>0</v>
      </c>
      <c r="L70" s="2">
        <f>SUMIFS(Transactions!I:I,Transactions!D:D,Accounts!A70,Transactions!A:A,"&lt;01/2/13",Transactions!A:A,"&gt;31/12/12")</f>
        <v>0</v>
      </c>
      <c r="M70" s="2">
        <f>SUMIFS(Transactions!I:I,Transactions!D:D,Accounts!A70,Transactions!A:A,"&lt;01/3/13",Transactions!A:A,"&gt;31/1/13")</f>
        <v>0</v>
      </c>
      <c r="N70" s="2">
        <f>SUMIFS(Transactions!I:I,Transactions!D:D,Accounts!A70,Transactions!A:A,"&lt;01/4/13",Transactions!A:A,"&gt;28/2/13")</f>
        <v>0</v>
      </c>
      <c r="O70" s="2">
        <f>SUMIFS(Transactions!I:I,Transactions!D:D,Accounts!A70,Transactions!A:A,"&lt;01/5/13",Transactions!A:A,"&gt;31/3/13")</f>
        <v>0</v>
      </c>
      <c r="P70" s="2">
        <f>SUMIFS(Transactions!I:I,Transactions!D:D,Accounts!A70,Transactions!A:A,"&lt;01/6/13",Transactions!A:A,"&gt;30/4/13")</f>
        <v>0</v>
      </c>
      <c r="Q70" s="2">
        <f>SUMIFS(Transactions!I:I,Transactions!D:D,Accounts!A70,Transactions!A:A,"&lt;01/7/13",Transactions!A:A,"&gt;31/5/13")</f>
        <v>0</v>
      </c>
    </row>
    <row r="71" spans="1:17" x14ac:dyDescent="0.2">
      <c r="A71" s="75">
        <v>433</v>
      </c>
      <c r="C71" s="5" t="s">
        <v>13</v>
      </c>
      <c r="E71" s="11">
        <f t="shared" si="1"/>
        <v>0</v>
      </c>
      <c r="F71" s="2">
        <f>SUMIFS(Transactions!I:I,Transactions!D:D,Accounts!A71,Transactions!A:A,"&lt;01/08/12",Transactions!A:A,"&gt;30/6/12")</f>
        <v>0</v>
      </c>
      <c r="G71" s="2">
        <f>SUMIFS(Transactions!I:I,Transactions!D:D,Accounts!A71,Transactions!A:A,"&lt;01/09/12",Transactions!A:A,"&gt;31/7/12")</f>
        <v>0</v>
      </c>
      <c r="H71" s="2">
        <f>SUMIFS(Transactions!I:I,Transactions!D:D,Accounts!A71,Transactions!A:A,"&lt;01/10/12",Transactions!A:A,"&gt;31/8/12")</f>
        <v>0</v>
      </c>
      <c r="I71" s="2">
        <f>SUMIFS(Transactions!I:I,Transactions!D:D,Accounts!A71,Transactions!A:A,"&lt;01/11/12",Transactions!A:A,"&gt;30/9/12")</f>
        <v>0</v>
      </c>
      <c r="J71" s="2">
        <f>SUMIFS(Transactions!I:I,Transactions!D:D,Accounts!A71,Transactions!A:A,"&lt;01/12/12",Transactions!A:A,"&gt;31/10/12")</f>
        <v>0</v>
      </c>
      <c r="K71" s="2">
        <f>SUMIFS(Transactions!I:I,Transactions!D:D,Accounts!A71,Transactions!A:A,"&lt;01/1/13",Transactions!A:A,"&gt;30/11/12")</f>
        <v>0</v>
      </c>
      <c r="L71" s="2">
        <f>SUMIFS(Transactions!I:I,Transactions!D:D,Accounts!A71,Transactions!A:A,"&lt;01/2/13",Transactions!A:A,"&gt;31/12/12")</f>
        <v>0</v>
      </c>
      <c r="M71" s="2">
        <f>SUMIFS(Transactions!I:I,Transactions!D:D,Accounts!A71,Transactions!A:A,"&lt;01/3/13",Transactions!A:A,"&gt;31/1/13")</f>
        <v>0</v>
      </c>
      <c r="N71" s="2">
        <f>SUMIFS(Transactions!I:I,Transactions!D:D,Accounts!A71,Transactions!A:A,"&lt;01/4/13",Transactions!A:A,"&gt;28/2/13")</f>
        <v>0</v>
      </c>
      <c r="O71" s="2">
        <f>SUMIFS(Transactions!I:I,Transactions!D:D,Accounts!A71,Transactions!A:A,"&lt;01/5/13",Transactions!A:A,"&gt;31/3/13")</f>
        <v>0</v>
      </c>
      <c r="P71" s="2">
        <f>SUMIFS(Transactions!I:I,Transactions!D:D,Accounts!A71,Transactions!A:A,"&lt;01/6/13",Transactions!A:A,"&gt;30/4/13")</f>
        <v>0</v>
      </c>
      <c r="Q71" s="2">
        <f>SUMIFS(Transactions!I:I,Transactions!D:D,Accounts!A71,Transactions!A:A,"&lt;01/7/13",Transactions!A:A,"&gt;31/5/13")</f>
        <v>0</v>
      </c>
    </row>
    <row r="72" spans="1:17" x14ac:dyDescent="0.2">
      <c r="A72" s="75">
        <v>434</v>
      </c>
      <c r="C72" s="5" t="s">
        <v>13</v>
      </c>
      <c r="E72" s="11">
        <f t="shared" si="1"/>
        <v>0</v>
      </c>
      <c r="F72" s="2">
        <f>SUMIFS(Transactions!I:I,Transactions!D:D,Accounts!A72,Transactions!A:A,"&lt;01/08/12",Transactions!A:A,"&gt;30/6/12")</f>
        <v>0</v>
      </c>
      <c r="G72" s="2">
        <f>SUMIFS(Transactions!I:I,Transactions!D:D,Accounts!A72,Transactions!A:A,"&lt;01/09/12",Transactions!A:A,"&gt;31/7/12")</f>
        <v>0</v>
      </c>
      <c r="H72" s="2">
        <f>SUMIFS(Transactions!I:I,Transactions!D:D,Accounts!A72,Transactions!A:A,"&lt;01/10/12",Transactions!A:A,"&gt;31/8/12")</f>
        <v>0</v>
      </c>
      <c r="I72" s="2">
        <f>SUMIFS(Transactions!I:I,Transactions!D:D,Accounts!A72,Transactions!A:A,"&lt;01/11/12",Transactions!A:A,"&gt;30/9/12")</f>
        <v>0</v>
      </c>
      <c r="J72" s="2">
        <f>SUMIFS(Transactions!I:I,Transactions!D:D,Accounts!A72,Transactions!A:A,"&lt;01/12/12",Transactions!A:A,"&gt;31/10/12")</f>
        <v>0</v>
      </c>
      <c r="K72" s="2">
        <f>SUMIFS(Transactions!I:I,Transactions!D:D,Accounts!A72,Transactions!A:A,"&lt;01/1/13",Transactions!A:A,"&gt;30/11/12")</f>
        <v>0</v>
      </c>
      <c r="L72" s="2">
        <f>SUMIFS(Transactions!I:I,Transactions!D:D,Accounts!A72,Transactions!A:A,"&lt;01/2/13",Transactions!A:A,"&gt;31/12/12")</f>
        <v>0</v>
      </c>
      <c r="M72" s="2">
        <f>SUMIFS(Transactions!I:I,Transactions!D:D,Accounts!A72,Transactions!A:A,"&lt;01/3/13",Transactions!A:A,"&gt;31/1/13")</f>
        <v>0</v>
      </c>
      <c r="N72" s="2">
        <f>SUMIFS(Transactions!I:I,Transactions!D:D,Accounts!A72,Transactions!A:A,"&lt;01/4/13",Transactions!A:A,"&gt;28/2/13")</f>
        <v>0</v>
      </c>
      <c r="O72" s="2">
        <f>SUMIFS(Transactions!I:I,Transactions!D:D,Accounts!A72,Transactions!A:A,"&lt;01/5/13",Transactions!A:A,"&gt;31/3/13")</f>
        <v>0</v>
      </c>
      <c r="P72" s="2">
        <f>SUMIFS(Transactions!I:I,Transactions!D:D,Accounts!A72,Transactions!A:A,"&lt;01/6/13",Transactions!A:A,"&gt;30/4/13")</f>
        <v>0</v>
      </c>
      <c r="Q72" s="2">
        <f>SUMIFS(Transactions!I:I,Transactions!D:D,Accounts!A72,Transactions!A:A,"&lt;01/7/13",Transactions!A:A,"&gt;31/5/13")</f>
        <v>0</v>
      </c>
    </row>
    <row r="73" spans="1:17" x14ac:dyDescent="0.2">
      <c r="A73" s="75">
        <v>435</v>
      </c>
      <c r="C73" s="5" t="s">
        <v>13</v>
      </c>
      <c r="E73" s="11">
        <f t="shared" si="1"/>
        <v>0</v>
      </c>
      <c r="F73" s="2">
        <f>SUMIFS(Transactions!I:I,Transactions!D:D,Accounts!A73,Transactions!A:A,"&lt;01/08/12",Transactions!A:A,"&gt;30/6/12")</f>
        <v>0</v>
      </c>
      <c r="G73" s="2">
        <f>SUMIFS(Transactions!I:I,Transactions!D:D,Accounts!A73,Transactions!A:A,"&lt;01/09/12",Transactions!A:A,"&gt;31/7/12")</f>
        <v>0</v>
      </c>
      <c r="H73" s="2">
        <f>SUMIFS(Transactions!I:I,Transactions!D:D,Accounts!A73,Transactions!A:A,"&lt;01/10/12",Transactions!A:A,"&gt;31/8/12")</f>
        <v>0</v>
      </c>
      <c r="I73" s="2">
        <f>SUMIFS(Transactions!I:I,Transactions!D:D,Accounts!A73,Transactions!A:A,"&lt;01/11/12",Transactions!A:A,"&gt;30/9/12")</f>
        <v>0</v>
      </c>
      <c r="J73" s="2">
        <f>SUMIFS(Transactions!I:I,Transactions!D:D,Accounts!A73,Transactions!A:A,"&lt;01/12/12",Transactions!A:A,"&gt;31/10/12")</f>
        <v>0</v>
      </c>
      <c r="K73" s="2">
        <f>SUMIFS(Transactions!I:I,Transactions!D:D,Accounts!A73,Transactions!A:A,"&lt;01/1/13",Transactions!A:A,"&gt;30/11/12")</f>
        <v>0</v>
      </c>
      <c r="L73" s="2">
        <f>SUMIFS(Transactions!I:I,Transactions!D:D,Accounts!A73,Transactions!A:A,"&lt;01/2/13",Transactions!A:A,"&gt;31/12/12")</f>
        <v>0</v>
      </c>
      <c r="M73" s="2">
        <f>SUMIFS(Transactions!I:I,Transactions!D:D,Accounts!A73,Transactions!A:A,"&lt;01/3/13",Transactions!A:A,"&gt;31/1/13")</f>
        <v>0</v>
      </c>
      <c r="N73" s="2">
        <f>SUMIFS(Transactions!I:I,Transactions!D:D,Accounts!A73,Transactions!A:A,"&lt;01/4/13",Transactions!A:A,"&gt;28/2/13")</f>
        <v>0</v>
      </c>
      <c r="O73" s="2">
        <f>SUMIFS(Transactions!I:I,Transactions!D:D,Accounts!A73,Transactions!A:A,"&lt;01/5/13",Transactions!A:A,"&gt;31/3/13")</f>
        <v>0</v>
      </c>
      <c r="P73" s="2">
        <f>SUMIFS(Transactions!I:I,Transactions!D:D,Accounts!A73,Transactions!A:A,"&lt;01/6/13",Transactions!A:A,"&gt;30/4/13")</f>
        <v>0</v>
      </c>
      <c r="Q73" s="2">
        <f>SUMIFS(Transactions!I:I,Transactions!D:D,Accounts!A73,Transactions!A:A,"&lt;01/7/13",Transactions!A:A,"&gt;31/5/13")</f>
        <v>0</v>
      </c>
    </row>
    <row r="74" spans="1:17" x14ac:dyDescent="0.2">
      <c r="A74" s="75">
        <v>436</v>
      </c>
      <c r="B74" s="46"/>
      <c r="C74" s="5" t="s">
        <v>13</v>
      </c>
      <c r="E74" s="11">
        <f t="shared" si="1"/>
        <v>0</v>
      </c>
      <c r="F74" s="2">
        <f>SUMIFS(Transactions!I:I,Transactions!D:D,Accounts!A74,Transactions!A:A,"&lt;01/08/12",Transactions!A:A,"&gt;30/6/12")</f>
        <v>0</v>
      </c>
      <c r="G74" s="2">
        <f>SUMIFS(Transactions!I:I,Transactions!D:D,Accounts!A74,Transactions!A:A,"&lt;01/09/12",Transactions!A:A,"&gt;31/7/12")</f>
        <v>0</v>
      </c>
      <c r="H74" s="2">
        <f>SUMIFS(Transactions!I:I,Transactions!D:D,Accounts!A74,Transactions!A:A,"&lt;01/10/12",Transactions!A:A,"&gt;31/8/12")</f>
        <v>0</v>
      </c>
      <c r="I74" s="2">
        <f>SUMIFS(Transactions!I:I,Transactions!D:D,Accounts!A74,Transactions!A:A,"&lt;01/11/12",Transactions!A:A,"&gt;30/9/12")</f>
        <v>0</v>
      </c>
      <c r="J74" s="2">
        <f>SUMIFS(Transactions!I:I,Transactions!D:D,Accounts!A74,Transactions!A:A,"&lt;01/12/12",Transactions!A:A,"&gt;31/10/12")</f>
        <v>0</v>
      </c>
      <c r="K74" s="2">
        <f>SUMIFS(Transactions!I:I,Transactions!D:D,Accounts!A74,Transactions!A:A,"&lt;01/1/13",Transactions!A:A,"&gt;30/11/12")</f>
        <v>0</v>
      </c>
      <c r="L74" s="2">
        <f>SUMIFS(Transactions!I:I,Transactions!D:D,Accounts!A74,Transactions!A:A,"&lt;01/2/13",Transactions!A:A,"&gt;31/12/12")</f>
        <v>0</v>
      </c>
      <c r="M74" s="2">
        <f>SUMIFS(Transactions!I:I,Transactions!D:D,Accounts!A74,Transactions!A:A,"&lt;01/3/13",Transactions!A:A,"&gt;31/1/13")</f>
        <v>0</v>
      </c>
      <c r="N74" s="2">
        <f>SUMIFS(Transactions!I:I,Transactions!D:D,Accounts!A74,Transactions!A:A,"&lt;01/4/13",Transactions!A:A,"&gt;28/2/13")</f>
        <v>0</v>
      </c>
      <c r="O74" s="2">
        <f>SUMIFS(Transactions!I:I,Transactions!D:D,Accounts!A74,Transactions!A:A,"&lt;01/5/13",Transactions!A:A,"&gt;31/3/13")</f>
        <v>0</v>
      </c>
      <c r="P74" s="2">
        <f>SUMIFS(Transactions!I:I,Transactions!D:D,Accounts!A74,Transactions!A:A,"&lt;01/6/13",Transactions!A:A,"&gt;30/4/13")</f>
        <v>0</v>
      </c>
      <c r="Q74" s="2">
        <f>SUMIFS(Transactions!I:I,Transactions!D:D,Accounts!A74,Transactions!A:A,"&lt;01/7/13",Transactions!A:A,"&gt;31/5/13")</f>
        <v>0</v>
      </c>
    </row>
    <row r="75" spans="1:17" x14ac:dyDescent="0.2">
      <c r="A75" s="75">
        <v>437</v>
      </c>
      <c r="C75" s="5" t="s">
        <v>13</v>
      </c>
      <c r="E75" s="11">
        <f t="shared" si="1"/>
        <v>0</v>
      </c>
      <c r="F75" s="2">
        <f>SUMIFS(Transactions!I:I,Transactions!D:D,Accounts!A75,Transactions!A:A,"&lt;01/08/12",Transactions!A:A,"&gt;30/6/12")</f>
        <v>0</v>
      </c>
      <c r="G75" s="2">
        <f>SUMIFS(Transactions!I:I,Transactions!D:D,Accounts!A75,Transactions!A:A,"&lt;01/09/12",Transactions!A:A,"&gt;31/7/12")</f>
        <v>0</v>
      </c>
      <c r="H75" s="2">
        <f>SUMIFS(Transactions!I:I,Transactions!D:D,Accounts!A75,Transactions!A:A,"&lt;01/10/12",Transactions!A:A,"&gt;31/8/12")</f>
        <v>0</v>
      </c>
      <c r="I75" s="2">
        <f>SUMIFS(Transactions!I:I,Transactions!D:D,Accounts!A75,Transactions!A:A,"&lt;01/11/12",Transactions!A:A,"&gt;30/9/12")</f>
        <v>0</v>
      </c>
      <c r="J75" s="2">
        <f>SUMIFS(Transactions!I:I,Transactions!D:D,Accounts!A75,Transactions!A:A,"&lt;01/12/12",Transactions!A:A,"&gt;31/10/12")</f>
        <v>0</v>
      </c>
      <c r="K75" s="2">
        <f>SUMIFS(Transactions!I:I,Transactions!D:D,Accounts!A75,Transactions!A:A,"&lt;01/1/13",Transactions!A:A,"&gt;30/11/12")</f>
        <v>0</v>
      </c>
      <c r="L75" s="2">
        <f>SUMIFS(Transactions!I:I,Transactions!D:D,Accounts!A75,Transactions!A:A,"&lt;01/2/13",Transactions!A:A,"&gt;31/12/12")</f>
        <v>0</v>
      </c>
      <c r="M75" s="2">
        <f>SUMIFS(Transactions!I:I,Transactions!D:D,Accounts!A75,Transactions!A:A,"&lt;01/3/13",Transactions!A:A,"&gt;31/1/13")</f>
        <v>0</v>
      </c>
      <c r="N75" s="2">
        <f>SUMIFS(Transactions!I:I,Transactions!D:D,Accounts!A75,Transactions!A:A,"&lt;01/4/13",Transactions!A:A,"&gt;28/2/13")</f>
        <v>0</v>
      </c>
      <c r="O75" s="2">
        <f>SUMIFS(Transactions!I:I,Transactions!D:D,Accounts!A75,Transactions!A:A,"&lt;01/5/13",Transactions!A:A,"&gt;31/3/13")</f>
        <v>0</v>
      </c>
      <c r="P75" s="2">
        <f>SUMIFS(Transactions!I:I,Transactions!D:D,Accounts!A75,Transactions!A:A,"&lt;01/6/13",Transactions!A:A,"&gt;30/4/13")</f>
        <v>0</v>
      </c>
      <c r="Q75" s="2">
        <f>SUMIFS(Transactions!I:I,Transactions!D:D,Accounts!A75,Transactions!A:A,"&lt;01/7/13",Transactions!A:A,"&gt;31/5/13")</f>
        <v>0</v>
      </c>
    </row>
    <row r="76" spans="1:17" x14ac:dyDescent="0.2">
      <c r="A76" s="75">
        <v>438</v>
      </c>
      <c r="C76" s="5" t="s">
        <v>13</v>
      </c>
      <c r="E76" s="11">
        <f t="shared" si="1"/>
        <v>0</v>
      </c>
      <c r="F76" s="2">
        <f>SUMIFS(Transactions!I:I,Transactions!D:D,Accounts!A76,Transactions!A:A,"&lt;01/08/12",Transactions!A:A,"&gt;30/6/12")</f>
        <v>0</v>
      </c>
      <c r="G76" s="2">
        <f>SUMIFS(Transactions!I:I,Transactions!D:D,Accounts!A76,Transactions!A:A,"&lt;01/09/12",Transactions!A:A,"&gt;31/7/12")</f>
        <v>0</v>
      </c>
      <c r="H76" s="2">
        <f>SUMIFS(Transactions!I:I,Transactions!D:D,Accounts!A76,Transactions!A:A,"&lt;01/10/12",Transactions!A:A,"&gt;31/8/12")</f>
        <v>0</v>
      </c>
      <c r="I76" s="2">
        <f>SUMIFS(Transactions!I:I,Transactions!D:D,Accounts!A76,Transactions!A:A,"&lt;01/11/12",Transactions!A:A,"&gt;30/9/12")</f>
        <v>0</v>
      </c>
      <c r="J76" s="2">
        <f>SUMIFS(Transactions!I:I,Transactions!D:D,Accounts!A76,Transactions!A:A,"&lt;01/12/12",Transactions!A:A,"&gt;31/10/12")</f>
        <v>0</v>
      </c>
      <c r="K76" s="2">
        <f>SUMIFS(Transactions!I:I,Transactions!D:D,Accounts!A76,Transactions!A:A,"&lt;01/1/13",Transactions!A:A,"&gt;30/11/12")</f>
        <v>0</v>
      </c>
      <c r="L76" s="2">
        <f>SUMIFS(Transactions!I:I,Transactions!D:D,Accounts!A76,Transactions!A:A,"&lt;01/2/13",Transactions!A:A,"&gt;31/12/12")</f>
        <v>0</v>
      </c>
      <c r="M76" s="2">
        <f>SUMIFS(Transactions!I:I,Transactions!D:D,Accounts!A76,Transactions!A:A,"&lt;01/3/13",Transactions!A:A,"&gt;31/1/13")</f>
        <v>0</v>
      </c>
      <c r="N76" s="2">
        <f>SUMIFS(Transactions!I:I,Transactions!D:D,Accounts!A76,Transactions!A:A,"&lt;01/4/13",Transactions!A:A,"&gt;28/2/13")</f>
        <v>0</v>
      </c>
      <c r="O76" s="2">
        <f>SUMIFS(Transactions!I:I,Transactions!D:D,Accounts!A76,Transactions!A:A,"&lt;01/5/13",Transactions!A:A,"&gt;31/3/13")</f>
        <v>0</v>
      </c>
      <c r="P76" s="2">
        <f>SUMIFS(Transactions!I:I,Transactions!D:D,Accounts!A76,Transactions!A:A,"&lt;01/6/13",Transactions!A:A,"&gt;30/4/13")</f>
        <v>0</v>
      </c>
      <c r="Q76" s="2">
        <f>SUMIFS(Transactions!I:I,Transactions!D:D,Accounts!A76,Transactions!A:A,"&lt;01/7/13",Transactions!A:A,"&gt;31/5/13")</f>
        <v>0</v>
      </c>
    </row>
    <row r="77" spans="1:17" x14ac:dyDescent="0.2">
      <c r="A77" s="75">
        <v>439</v>
      </c>
      <c r="C77" s="5" t="s">
        <v>13</v>
      </c>
      <c r="E77" s="11">
        <f t="shared" si="1"/>
        <v>0</v>
      </c>
      <c r="F77" s="2">
        <f>SUMIFS(Transactions!I:I,Transactions!D:D,Accounts!A77,Transactions!A:A,"&lt;01/08/12",Transactions!A:A,"&gt;30/6/12")</f>
        <v>0</v>
      </c>
      <c r="G77" s="2">
        <f>SUMIFS(Transactions!I:I,Transactions!D:D,Accounts!A77,Transactions!A:A,"&lt;01/09/12",Transactions!A:A,"&gt;31/7/12")</f>
        <v>0</v>
      </c>
      <c r="H77" s="2">
        <f>SUMIFS(Transactions!I:I,Transactions!D:D,Accounts!A77,Transactions!A:A,"&lt;01/10/12",Transactions!A:A,"&gt;31/8/12")</f>
        <v>0</v>
      </c>
      <c r="I77" s="2">
        <f>SUMIFS(Transactions!I:I,Transactions!D:D,Accounts!A77,Transactions!A:A,"&lt;01/11/12",Transactions!A:A,"&gt;30/9/12")</f>
        <v>0</v>
      </c>
      <c r="J77" s="2">
        <f>SUMIFS(Transactions!I:I,Transactions!D:D,Accounts!A77,Transactions!A:A,"&lt;01/12/12",Transactions!A:A,"&gt;31/10/12")</f>
        <v>0</v>
      </c>
      <c r="K77" s="2">
        <f>SUMIFS(Transactions!I:I,Transactions!D:D,Accounts!A77,Transactions!A:A,"&lt;01/1/13",Transactions!A:A,"&gt;30/11/12")</f>
        <v>0</v>
      </c>
      <c r="L77" s="2">
        <f>SUMIFS(Transactions!I:I,Transactions!D:D,Accounts!A77,Transactions!A:A,"&lt;01/2/13",Transactions!A:A,"&gt;31/12/12")</f>
        <v>0</v>
      </c>
      <c r="M77" s="2">
        <f>SUMIFS(Transactions!I:I,Transactions!D:D,Accounts!A77,Transactions!A:A,"&lt;01/3/13",Transactions!A:A,"&gt;31/1/13")</f>
        <v>0</v>
      </c>
      <c r="N77" s="2">
        <f>SUMIFS(Transactions!I:I,Transactions!D:D,Accounts!A77,Transactions!A:A,"&lt;01/4/13",Transactions!A:A,"&gt;28/2/13")</f>
        <v>0</v>
      </c>
      <c r="O77" s="2">
        <f>SUMIFS(Transactions!I:I,Transactions!D:D,Accounts!A77,Transactions!A:A,"&lt;01/5/13",Transactions!A:A,"&gt;31/3/13")</f>
        <v>0</v>
      </c>
      <c r="P77" s="2">
        <f>SUMIFS(Transactions!I:I,Transactions!D:D,Accounts!A77,Transactions!A:A,"&lt;01/6/13",Transactions!A:A,"&gt;30/4/13")</f>
        <v>0</v>
      </c>
      <c r="Q77" s="2">
        <f>SUMIFS(Transactions!I:I,Transactions!D:D,Accounts!A77,Transactions!A:A,"&lt;01/7/13",Transactions!A:A,"&gt;31/5/13")</f>
        <v>0</v>
      </c>
    </row>
    <row r="78" spans="1:17" x14ac:dyDescent="0.2">
      <c r="A78" s="75">
        <v>440</v>
      </c>
      <c r="B78" s="75" t="s">
        <v>38</v>
      </c>
      <c r="C78" s="5" t="s">
        <v>13</v>
      </c>
      <c r="D78" s="47" t="b">
        <v>0</v>
      </c>
      <c r="E78" s="11">
        <f>Assets!I33*-1</f>
        <v>0</v>
      </c>
      <c r="F78" s="2">
        <f>SUMIFS(Transactions!I:I,Transactions!D:D,Accounts!A78,Transactions!A:A,"&lt;01/08/12",Transactions!A:A,"&gt;30/6/12")</f>
        <v>0</v>
      </c>
      <c r="G78" s="2">
        <f>SUMIFS(Transactions!I:I,Transactions!D:D,Accounts!A78,Transactions!A:A,"&lt;01/09/12",Transactions!A:A,"&gt;31/7/12")</f>
        <v>0</v>
      </c>
      <c r="H78" s="2">
        <f>SUMIFS(Transactions!I:I,Transactions!D:D,Accounts!A78,Transactions!A:A,"&lt;01/10/12",Transactions!A:A,"&gt;31/8/12")</f>
        <v>0</v>
      </c>
      <c r="I78" s="2">
        <f>SUMIFS(Transactions!I:I,Transactions!D:D,Accounts!A78,Transactions!A:A,"&lt;01/11/12",Transactions!A:A,"&gt;30/9/12")</f>
        <v>0</v>
      </c>
      <c r="J78" s="2">
        <f>SUMIFS(Transactions!I:I,Transactions!D:D,Accounts!A78,Transactions!A:A,"&lt;01/12/12",Transactions!A:A,"&gt;31/10/12")</f>
        <v>0</v>
      </c>
      <c r="K78" s="2">
        <f>SUMIFS(Transactions!I:I,Transactions!D:D,Accounts!A78,Transactions!A:A,"&lt;01/1/13",Transactions!A:A,"&gt;30/11/12")</f>
        <v>0</v>
      </c>
      <c r="L78" s="2">
        <f>SUMIFS(Transactions!I:I,Transactions!D:D,Accounts!A78,Transactions!A:A,"&lt;01/2/13",Transactions!A:A,"&gt;31/12/12")</f>
        <v>0</v>
      </c>
      <c r="M78" s="2">
        <f>SUMIFS(Transactions!I:I,Transactions!D:D,Accounts!A78,Transactions!A:A,"&lt;01/3/13",Transactions!A:A,"&gt;31/1/13")</f>
        <v>0</v>
      </c>
      <c r="N78" s="2">
        <f>SUMIFS(Transactions!I:I,Transactions!D:D,Accounts!A78,Transactions!A:A,"&lt;01/4/13",Transactions!A:A,"&gt;28/2/13")</f>
        <v>0</v>
      </c>
      <c r="O78" s="2">
        <f>SUMIFS(Transactions!I:I,Transactions!D:D,Accounts!A78,Transactions!A:A,"&lt;01/5/13",Transactions!A:A,"&gt;31/3/13")</f>
        <v>0</v>
      </c>
      <c r="P78" s="2">
        <f>SUMIFS(Transactions!I:I,Transactions!D:D,Accounts!A78,Transactions!A:A,"&lt;01/6/13",Transactions!A:A,"&gt;30/4/13")</f>
        <v>0</v>
      </c>
      <c r="Q78" s="2">
        <f>SUMIFS(Transactions!I:I,Transactions!D:D,Accounts!A78,Transactions!A:A,"&lt;01/7/13",Transactions!A:A,"&gt;31/5/13")</f>
        <v>0</v>
      </c>
    </row>
    <row r="79" spans="1:17" x14ac:dyDescent="0.2">
      <c r="B79" s="44" t="s">
        <v>14</v>
      </c>
      <c r="E79" s="11">
        <f t="shared" si="1"/>
        <v>0</v>
      </c>
      <c r="F79" s="2">
        <f>SUMIFS(Transactions!I:I,Transactions!D:D,Accounts!A79,Transactions!A:A,"&lt;01/08/12",Transactions!A:A,"&gt;30/6/12")</f>
        <v>0</v>
      </c>
      <c r="G79" s="2">
        <f>SUMIFS(Transactions!I:I,Transactions!D:D,Accounts!A79,Transactions!A:A,"&lt;01/09/12",Transactions!A:A,"&gt;31/7/12")</f>
        <v>0</v>
      </c>
      <c r="H79" s="2">
        <f>SUMIFS(Transactions!I:I,Transactions!D:D,Accounts!A79,Transactions!A:A,"&lt;01/10/12",Transactions!A:A,"&gt;31/8/12")</f>
        <v>0</v>
      </c>
      <c r="I79" s="2">
        <f>SUMIFS(Transactions!I:I,Transactions!D:D,Accounts!A79,Transactions!A:A,"&lt;01/11/12",Transactions!A:A,"&gt;30/9/12")</f>
        <v>0</v>
      </c>
      <c r="J79" s="2">
        <f>SUMIFS(Transactions!I:I,Transactions!D:D,Accounts!A79,Transactions!A:A,"&lt;01/12/12",Transactions!A:A,"&gt;31/10/12")</f>
        <v>0</v>
      </c>
      <c r="K79" s="2">
        <f>SUMIFS(Transactions!I:I,Transactions!D:D,Accounts!A79,Transactions!A:A,"&lt;01/1/13",Transactions!A:A,"&gt;30/11/12")</f>
        <v>0</v>
      </c>
      <c r="L79" s="2">
        <f>SUMIFS(Transactions!I:I,Transactions!D:D,Accounts!A79,Transactions!A:A,"&lt;01/2/13",Transactions!A:A,"&gt;31/12/12")</f>
        <v>0</v>
      </c>
      <c r="M79" s="2">
        <f>SUMIFS(Transactions!I:I,Transactions!D:D,Accounts!A79,Transactions!A:A,"&lt;01/3/13",Transactions!A:A,"&gt;31/1/13")</f>
        <v>0</v>
      </c>
      <c r="N79" s="2">
        <f>SUMIFS(Transactions!I:I,Transactions!D:D,Accounts!A79,Transactions!A:A,"&lt;01/4/13",Transactions!A:A,"&gt;28/2/13")</f>
        <v>0</v>
      </c>
      <c r="O79" s="2">
        <f>SUMIFS(Transactions!I:I,Transactions!D:D,Accounts!A79,Transactions!A:A,"&lt;01/5/13",Transactions!A:A,"&gt;31/3/13")</f>
        <v>0</v>
      </c>
      <c r="P79" s="2">
        <f>SUMIFS(Transactions!I:I,Transactions!D:D,Accounts!A79,Transactions!A:A,"&lt;01/6/13",Transactions!A:A,"&gt;30/4/13")</f>
        <v>0</v>
      </c>
      <c r="Q79" s="2">
        <f>SUMIFS(Transactions!I:I,Transactions!D:D,Accounts!A79,Transactions!A:A,"&lt;01/7/13",Transactions!A:A,"&gt;31/5/13")</f>
        <v>0</v>
      </c>
    </row>
    <row r="80" spans="1:17" x14ac:dyDescent="0.2">
      <c r="A80" s="75">
        <v>451</v>
      </c>
      <c r="C80" s="5" t="s">
        <v>13</v>
      </c>
      <c r="E80" s="11">
        <f t="shared" si="1"/>
        <v>0</v>
      </c>
      <c r="F80" s="2">
        <f>SUMIFS(Transactions!I:I,Transactions!D:D,Accounts!A80,Transactions!A:A,"&lt;01/08/12",Transactions!A:A,"&gt;30/6/12")</f>
        <v>0</v>
      </c>
      <c r="G80" s="2">
        <f>SUMIFS(Transactions!I:I,Transactions!D:D,Accounts!A80,Transactions!A:A,"&lt;01/09/12",Transactions!A:A,"&gt;31/7/12")</f>
        <v>0</v>
      </c>
      <c r="H80" s="2">
        <f>SUMIFS(Transactions!I:I,Transactions!D:D,Accounts!A80,Transactions!A:A,"&lt;01/10/12",Transactions!A:A,"&gt;31/8/12")</f>
        <v>0</v>
      </c>
      <c r="I80" s="2">
        <f>SUMIFS(Transactions!I:I,Transactions!D:D,Accounts!A80,Transactions!A:A,"&lt;01/11/12",Transactions!A:A,"&gt;30/9/12")</f>
        <v>0</v>
      </c>
      <c r="J80" s="2">
        <f>SUMIFS(Transactions!I:I,Transactions!D:D,Accounts!A80,Transactions!A:A,"&lt;01/12/12",Transactions!A:A,"&gt;31/10/12")</f>
        <v>0</v>
      </c>
      <c r="K80" s="2">
        <f>SUMIFS(Transactions!I:I,Transactions!D:D,Accounts!A80,Transactions!A:A,"&lt;01/1/13",Transactions!A:A,"&gt;30/11/12")</f>
        <v>0</v>
      </c>
      <c r="L80" s="2">
        <f>SUMIFS(Transactions!I:I,Transactions!D:D,Accounts!A80,Transactions!A:A,"&lt;01/2/13",Transactions!A:A,"&gt;31/12/12")</f>
        <v>0</v>
      </c>
      <c r="M80" s="2">
        <f>SUMIFS(Transactions!I:I,Transactions!D:D,Accounts!A80,Transactions!A:A,"&lt;01/3/13",Transactions!A:A,"&gt;31/1/13")</f>
        <v>0</v>
      </c>
      <c r="N80" s="2">
        <f>SUMIFS(Transactions!I:I,Transactions!D:D,Accounts!A80,Transactions!A:A,"&lt;01/4/13",Transactions!A:A,"&gt;28/2/13")</f>
        <v>0</v>
      </c>
      <c r="O80" s="2">
        <f>SUMIFS(Transactions!I:I,Transactions!D:D,Accounts!A80,Transactions!A:A,"&lt;01/5/13",Transactions!A:A,"&gt;31/3/13")</f>
        <v>0</v>
      </c>
      <c r="P80" s="2">
        <f>SUMIFS(Transactions!I:I,Transactions!D:D,Accounts!A80,Transactions!A:A,"&lt;01/6/13",Transactions!A:A,"&gt;30/4/13")</f>
        <v>0</v>
      </c>
      <c r="Q80" s="2">
        <f>SUMIFS(Transactions!I:I,Transactions!D:D,Accounts!A80,Transactions!A:A,"&lt;01/7/13",Transactions!A:A,"&gt;31/5/13")</f>
        <v>0</v>
      </c>
    </row>
    <row r="81" spans="1:17" x14ac:dyDescent="0.2">
      <c r="A81" s="75">
        <v>452</v>
      </c>
      <c r="C81" s="5" t="s">
        <v>13</v>
      </c>
      <c r="E81" s="11">
        <f t="shared" si="1"/>
        <v>0</v>
      </c>
      <c r="F81" s="2">
        <f>SUMIFS(Transactions!I:I,Transactions!D:D,Accounts!A81,Transactions!A:A,"&lt;01/08/12",Transactions!A:A,"&gt;30/6/12")</f>
        <v>0</v>
      </c>
      <c r="G81" s="2">
        <f>SUMIFS(Transactions!I:I,Transactions!D:D,Accounts!A81,Transactions!A:A,"&lt;01/09/12",Transactions!A:A,"&gt;31/7/12")</f>
        <v>0</v>
      </c>
      <c r="H81" s="2">
        <f>SUMIFS(Transactions!I:I,Transactions!D:D,Accounts!A81,Transactions!A:A,"&lt;01/10/12",Transactions!A:A,"&gt;31/8/12")</f>
        <v>0</v>
      </c>
      <c r="I81" s="2">
        <f>SUMIFS(Transactions!I:I,Transactions!D:D,Accounts!A81,Transactions!A:A,"&lt;01/11/12",Transactions!A:A,"&gt;30/9/12")</f>
        <v>0</v>
      </c>
      <c r="J81" s="2">
        <f>SUMIFS(Transactions!I:I,Transactions!D:D,Accounts!A81,Transactions!A:A,"&lt;01/12/12",Transactions!A:A,"&gt;31/10/12")</f>
        <v>0</v>
      </c>
      <c r="K81" s="2">
        <f>SUMIFS(Transactions!I:I,Transactions!D:D,Accounts!A81,Transactions!A:A,"&lt;01/1/13",Transactions!A:A,"&gt;30/11/12")</f>
        <v>0</v>
      </c>
      <c r="L81" s="2">
        <f>SUMIFS(Transactions!I:I,Transactions!D:D,Accounts!A81,Transactions!A:A,"&lt;01/2/13",Transactions!A:A,"&gt;31/12/12")</f>
        <v>0</v>
      </c>
      <c r="M81" s="2">
        <f>SUMIFS(Transactions!I:I,Transactions!D:D,Accounts!A81,Transactions!A:A,"&lt;01/3/13",Transactions!A:A,"&gt;31/1/13")</f>
        <v>0</v>
      </c>
      <c r="N81" s="2">
        <f>SUMIFS(Transactions!I:I,Transactions!D:D,Accounts!A81,Transactions!A:A,"&lt;01/4/13",Transactions!A:A,"&gt;28/2/13")</f>
        <v>0</v>
      </c>
      <c r="O81" s="2">
        <f>SUMIFS(Transactions!I:I,Transactions!D:D,Accounts!A81,Transactions!A:A,"&lt;01/5/13",Transactions!A:A,"&gt;31/3/13")</f>
        <v>0</v>
      </c>
      <c r="P81" s="2">
        <f>SUMIFS(Transactions!I:I,Transactions!D:D,Accounts!A81,Transactions!A:A,"&lt;01/6/13",Transactions!A:A,"&gt;30/4/13")</f>
        <v>0</v>
      </c>
      <c r="Q81" s="2">
        <f>SUMIFS(Transactions!I:I,Transactions!D:D,Accounts!A81,Transactions!A:A,"&lt;01/7/13",Transactions!A:A,"&gt;31/5/13")</f>
        <v>0</v>
      </c>
    </row>
    <row r="82" spans="1:17" x14ac:dyDescent="0.2">
      <c r="A82" s="75">
        <v>453</v>
      </c>
      <c r="C82" s="5" t="s">
        <v>13</v>
      </c>
      <c r="E82" s="11">
        <f t="shared" si="1"/>
        <v>0</v>
      </c>
      <c r="F82" s="2">
        <f>SUMIFS(Transactions!I:I,Transactions!D:D,Accounts!A82,Transactions!A:A,"&lt;01/08/12",Transactions!A:A,"&gt;30/6/12")</f>
        <v>0</v>
      </c>
      <c r="G82" s="2">
        <f>SUMIFS(Transactions!I:I,Transactions!D:D,Accounts!A82,Transactions!A:A,"&lt;01/09/12",Transactions!A:A,"&gt;31/7/12")</f>
        <v>0</v>
      </c>
      <c r="H82" s="2">
        <f>SUMIFS(Transactions!I:I,Transactions!D:D,Accounts!A82,Transactions!A:A,"&lt;01/10/12",Transactions!A:A,"&gt;31/8/12")</f>
        <v>0</v>
      </c>
      <c r="I82" s="2">
        <f>SUMIFS(Transactions!I:I,Transactions!D:D,Accounts!A82,Transactions!A:A,"&lt;01/11/12",Transactions!A:A,"&gt;30/9/12")</f>
        <v>0</v>
      </c>
      <c r="J82" s="2">
        <f>SUMIFS(Transactions!I:I,Transactions!D:D,Accounts!A82,Transactions!A:A,"&lt;01/12/12",Transactions!A:A,"&gt;31/10/12")</f>
        <v>0</v>
      </c>
      <c r="K82" s="2">
        <f>SUMIFS(Transactions!I:I,Transactions!D:D,Accounts!A82,Transactions!A:A,"&lt;01/1/13",Transactions!A:A,"&gt;30/11/12")</f>
        <v>0</v>
      </c>
      <c r="L82" s="2">
        <f>SUMIFS(Transactions!I:I,Transactions!D:D,Accounts!A82,Transactions!A:A,"&lt;01/2/13",Transactions!A:A,"&gt;31/12/12")</f>
        <v>0</v>
      </c>
      <c r="M82" s="2">
        <f>SUMIFS(Transactions!I:I,Transactions!D:D,Accounts!A82,Transactions!A:A,"&lt;01/3/13",Transactions!A:A,"&gt;31/1/13")</f>
        <v>0</v>
      </c>
      <c r="N82" s="2">
        <f>SUMIFS(Transactions!I:I,Transactions!D:D,Accounts!A82,Transactions!A:A,"&lt;01/4/13",Transactions!A:A,"&gt;28/2/13")</f>
        <v>0</v>
      </c>
      <c r="O82" s="2">
        <f>SUMIFS(Transactions!I:I,Transactions!D:D,Accounts!A82,Transactions!A:A,"&lt;01/5/13",Transactions!A:A,"&gt;31/3/13")</f>
        <v>0</v>
      </c>
      <c r="P82" s="2">
        <f>SUMIFS(Transactions!I:I,Transactions!D:D,Accounts!A82,Transactions!A:A,"&lt;01/6/13",Transactions!A:A,"&gt;30/4/13")</f>
        <v>0</v>
      </c>
      <c r="Q82" s="2">
        <f>SUMIFS(Transactions!I:I,Transactions!D:D,Accounts!A82,Transactions!A:A,"&lt;01/7/13",Transactions!A:A,"&gt;31/5/13")</f>
        <v>0</v>
      </c>
    </row>
    <row r="83" spans="1:17" x14ac:dyDescent="0.2">
      <c r="A83" s="75">
        <v>454</v>
      </c>
      <c r="C83" s="5" t="s">
        <v>13</v>
      </c>
      <c r="E83" s="11">
        <f t="shared" si="1"/>
        <v>0</v>
      </c>
      <c r="F83" s="2">
        <f>SUMIFS(Transactions!I:I,Transactions!D:D,Accounts!A83,Transactions!A:A,"&lt;01/08/12",Transactions!A:A,"&gt;30/6/12")</f>
        <v>0</v>
      </c>
      <c r="G83" s="2">
        <f>SUMIFS(Transactions!I:I,Transactions!D:D,Accounts!A83,Transactions!A:A,"&lt;01/09/12",Transactions!A:A,"&gt;31/7/12")</f>
        <v>0</v>
      </c>
      <c r="H83" s="2">
        <f>SUMIFS(Transactions!I:I,Transactions!D:D,Accounts!A83,Transactions!A:A,"&lt;01/10/12",Transactions!A:A,"&gt;31/8/12")</f>
        <v>0</v>
      </c>
      <c r="I83" s="2">
        <f>SUMIFS(Transactions!I:I,Transactions!D:D,Accounts!A83,Transactions!A:A,"&lt;01/11/12",Transactions!A:A,"&gt;30/9/12")</f>
        <v>0</v>
      </c>
      <c r="J83" s="2">
        <f>SUMIFS(Transactions!I:I,Transactions!D:D,Accounts!A83,Transactions!A:A,"&lt;01/12/12",Transactions!A:A,"&gt;31/10/12")</f>
        <v>0</v>
      </c>
      <c r="K83" s="2">
        <f>SUMIFS(Transactions!I:I,Transactions!D:D,Accounts!A83,Transactions!A:A,"&lt;01/1/13",Transactions!A:A,"&gt;30/11/12")</f>
        <v>0</v>
      </c>
      <c r="L83" s="2">
        <f>SUMIFS(Transactions!I:I,Transactions!D:D,Accounts!A83,Transactions!A:A,"&lt;01/2/13",Transactions!A:A,"&gt;31/12/12")</f>
        <v>0</v>
      </c>
      <c r="M83" s="2">
        <f>SUMIFS(Transactions!I:I,Transactions!D:D,Accounts!A83,Transactions!A:A,"&lt;01/3/13",Transactions!A:A,"&gt;31/1/13")</f>
        <v>0</v>
      </c>
      <c r="N83" s="2">
        <f>SUMIFS(Transactions!I:I,Transactions!D:D,Accounts!A83,Transactions!A:A,"&lt;01/4/13",Transactions!A:A,"&gt;28/2/13")</f>
        <v>0</v>
      </c>
      <c r="O83" s="2">
        <f>SUMIFS(Transactions!I:I,Transactions!D:D,Accounts!A83,Transactions!A:A,"&lt;01/5/13",Transactions!A:A,"&gt;31/3/13")</f>
        <v>0</v>
      </c>
      <c r="P83" s="2">
        <f>SUMIFS(Transactions!I:I,Transactions!D:D,Accounts!A83,Transactions!A:A,"&lt;01/6/13",Transactions!A:A,"&gt;30/4/13")</f>
        <v>0</v>
      </c>
      <c r="Q83" s="2">
        <f>SUMIFS(Transactions!I:I,Transactions!D:D,Accounts!A83,Transactions!A:A,"&lt;01/7/13",Transactions!A:A,"&gt;31/5/13")</f>
        <v>0</v>
      </c>
    </row>
    <row r="84" spans="1:17" x14ac:dyDescent="0.2">
      <c r="B84" s="44" t="s">
        <v>15</v>
      </c>
      <c r="E84" s="11">
        <f t="shared" si="1"/>
        <v>0</v>
      </c>
      <c r="F84" s="2">
        <f>SUMIFS(Transactions!I:I,Transactions!D:D,Accounts!A84,Transactions!A:A,"&lt;01/08/12",Transactions!A:A,"&gt;30/6/12")</f>
        <v>0</v>
      </c>
      <c r="G84" s="2">
        <f>SUMIFS(Transactions!I:I,Transactions!D:D,Accounts!A84,Transactions!A:A,"&lt;01/09/12",Transactions!A:A,"&gt;31/7/12")</f>
        <v>0</v>
      </c>
      <c r="H84" s="2">
        <f>SUMIFS(Transactions!I:I,Transactions!D:D,Accounts!A84,Transactions!A:A,"&lt;01/10/12",Transactions!A:A,"&gt;31/8/12")</f>
        <v>0</v>
      </c>
      <c r="I84" s="2">
        <f>SUMIFS(Transactions!I:I,Transactions!D:D,Accounts!A84,Transactions!A:A,"&lt;01/11/12",Transactions!A:A,"&gt;30/9/12")</f>
        <v>0</v>
      </c>
      <c r="J84" s="2">
        <f>SUMIFS(Transactions!I:I,Transactions!D:D,Accounts!A84,Transactions!A:A,"&lt;01/12/12",Transactions!A:A,"&gt;31/10/12")</f>
        <v>0</v>
      </c>
      <c r="K84" s="2">
        <f>SUMIFS(Transactions!I:I,Transactions!D:D,Accounts!A84,Transactions!A:A,"&lt;01/1/13",Transactions!A:A,"&gt;30/11/12")</f>
        <v>0</v>
      </c>
      <c r="L84" s="2">
        <f>SUMIFS(Transactions!I:I,Transactions!D:D,Accounts!A84,Transactions!A:A,"&lt;01/2/13",Transactions!A:A,"&gt;31/12/12")</f>
        <v>0</v>
      </c>
      <c r="M84" s="2">
        <f>SUMIFS(Transactions!I:I,Transactions!D:D,Accounts!A84,Transactions!A:A,"&lt;01/3/13",Transactions!A:A,"&gt;31/1/13")</f>
        <v>0</v>
      </c>
      <c r="N84" s="2">
        <f>SUMIFS(Transactions!I:I,Transactions!D:D,Accounts!A84,Transactions!A:A,"&lt;01/4/13",Transactions!A:A,"&gt;28/2/13")</f>
        <v>0</v>
      </c>
      <c r="O84" s="2">
        <f>SUMIFS(Transactions!I:I,Transactions!D:D,Accounts!A84,Transactions!A:A,"&lt;01/5/13",Transactions!A:A,"&gt;31/3/13")</f>
        <v>0</v>
      </c>
      <c r="P84" s="2">
        <f>SUMIFS(Transactions!I:I,Transactions!D:D,Accounts!A84,Transactions!A:A,"&lt;01/6/13",Transactions!A:A,"&gt;30/4/13")</f>
        <v>0</v>
      </c>
      <c r="Q84" s="2">
        <f>SUMIFS(Transactions!I:I,Transactions!D:D,Accounts!A84,Transactions!A:A,"&lt;01/7/13",Transactions!A:A,"&gt;31/5/13")</f>
        <v>0</v>
      </c>
    </row>
    <row r="85" spans="1:17" x14ac:dyDescent="0.2">
      <c r="A85" s="75">
        <v>461</v>
      </c>
      <c r="C85" s="5" t="s">
        <v>13</v>
      </c>
      <c r="E85" s="11">
        <f t="shared" si="1"/>
        <v>0</v>
      </c>
      <c r="F85" s="2">
        <f>SUMIFS(Transactions!I:I,Transactions!D:D,Accounts!A85,Transactions!A:A,"&lt;01/08/12",Transactions!A:A,"&gt;30/6/12")</f>
        <v>0</v>
      </c>
      <c r="G85" s="2">
        <f>SUMIFS(Transactions!I:I,Transactions!D:D,Accounts!A85,Transactions!A:A,"&lt;01/09/12",Transactions!A:A,"&gt;31/7/12")</f>
        <v>0</v>
      </c>
      <c r="H85" s="2">
        <f>SUMIFS(Transactions!I:I,Transactions!D:D,Accounts!A85,Transactions!A:A,"&lt;01/10/12",Transactions!A:A,"&gt;31/8/12")</f>
        <v>0</v>
      </c>
      <c r="I85" s="2">
        <f>SUMIFS(Transactions!I:I,Transactions!D:D,Accounts!A85,Transactions!A:A,"&lt;01/11/12",Transactions!A:A,"&gt;30/9/12")</f>
        <v>0</v>
      </c>
      <c r="J85" s="2">
        <f>SUMIFS(Transactions!I:I,Transactions!D:D,Accounts!A85,Transactions!A:A,"&lt;01/12/12",Transactions!A:A,"&gt;31/10/12")</f>
        <v>0</v>
      </c>
      <c r="K85" s="2">
        <f>SUMIFS(Transactions!I:I,Transactions!D:D,Accounts!A85,Transactions!A:A,"&lt;01/1/13",Transactions!A:A,"&gt;30/11/12")</f>
        <v>0</v>
      </c>
      <c r="L85" s="2">
        <f>SUMIFS(Transactions!I:I,Transactions!D:D,Accounts!A85,Transactions!A:A,"&lt;01/2/13",Transactions!A:A,"&gt;31/12/12")</f>
        <v>0</v>
      </c>
      <c r="M85" s="2">
        <f>SUMIFS(Transactions!I:I,Transactions!D:D,Accounts!A85,Transactions!A:A,"&lt;01/3/13",Transactions!A:A,"&gt;31/1/13")</f>
        <v>0</v>
      </c>
      <c r="N85" s="2">
        <f>SUMIFS(Transactions!I:I,Transactions!D:D,Accounts!A85,Transactions!A:A,"&lt;01/4/13",Transactions!A:A,"&gt;28/2/13")</f>
        <v>0</v>
      </c>
      <c r="O85" s="2">
        <f>SUMIFS(Transactions!I:I,Transactions!D:D,Accounts!A85,Transactions!A:A,"&lt;01/5/13",Transactions!A:A,"&gt;31/3/13")</f>
        <v>0</v>
      </c>
      <c r="P85" s="2">
        <f>SUMIFS(Transactions!I:I,Transactions!D:D,Accounts!A85,Transactions!A:A,"&lt;01/6/13",Transactions!A:A,"&gt;30/4/13")</f>
        <v>0</v>
      </c>
      <c r="Q85" s="2">
        <f>SUMIFS(Transactions!I:I,Transactions!D:D,Accounts!A85,Transactions!A:A,"&lt;01/7/13",Transactions!A:A,"&gt;31/5/13")</f>
        <v>0</v>
      </c>
    </row>
    <row r="86" spans="1:17" x14ac:dyDescent="0.2">
      <c r="A86" s="75">
        <v>462</v>
      </c>
      <c r="C86" s="5" t="s">
        <v>13</v>
      </c>
      <c r="E86" s="11">
        <f t="shared" si="1"/>
        <v>0</v>
      </c>
      <c r="F86" s="2">
        <f>SUMIFS(Transactions!I:I,Transactions!D:D,Accounts!A86,Transactions!A:A,"&lt;01/08/12",Transactions!A:A,"&gt;30/6/12")</f>
        <v>0</v>
      </c>
      <c r="G86" s="2">
        <f>SUMIFS(Transactions!I:I,Transactions!D:D,Accounts!A86,Transactions!A:A,"&lt;01/09/12",Transactions!A:A,"&gt;31/7/12")</f>
        <v>0</v>
      </c>
      <c r="H86" s="2">
        <f>SUMIFS(Transactions!I:I,Transactions!D:D,Accounts!A86,Transactions!A:A,"&lt;01/10/12",Transactions!A:A,"&gt;31/8/12")</f>
        <v>0</v>
      </c>
      <c r="I86" s="2">
        <f>SUMIFS(Transactions!I:I,Transactions!D:D,Accounts!A86,Transactions!A:A,"&lt;01/11/12",Transactions!A:A,"&gt;30/9/12")</f>
        <v>0</v>
      </c>
      <c r="J86" s="2">
        <f>SUMIFS(Transactions!I:I,Transactions!D:D,Accounts!A86,Transactions!A:A,"&lt;01/12/12",Transactions!A:A,"&gt;31/10/12")</f>
        <v>0</v>
      </c>
      <c r="K86" s="2">
        <f>SUMIFS(Transactions!I:I,Transactions!D:D,Accounts!A86,Transactions!A:A,"&lt;01/1/13",Transactions!A:A,"&gt;30/11/12")</f>
        <v>0</v>
      </c>
      <c r="L86" s="2">
        <f>SUMIFS(Transactions!I:I,Transactions!D:D,Accounts!A86,Transactions!A:A,"&lt;01/2/13",Transactions!A:A,"&gt;31/12/12")</f>
        <v>0</v>
      </c>
      <c r="M86" s="2">
        <f>SUMIFS(Transactions!I:I,Transactions!D:D,Accounts!A86,Transactions!A:A,"&lt;01/3/13",Transactions!A:A,"&gt;31/1/13")</f>
        <v>0</v>
      </c>
      <c r="N86" s="2">
        <f>SUMIFS(Transactions!I:I,Transactions!D:D,Accounts!A86,Transactions!A:A,"&lt;01/4/13",Transactions!A:A,"&gt;28/2/13")</f>
        <v>0</v>
      </c>
      <c r="O86" s="2">
        <f>SUMIFS(Transactions!I:I,Transactions!D:D,Accounts!A86,Transactions!A:A,"&lt;01/5/13",Transactions!A:A,"&gt;31/3/13")</f>
        <v>0</v>
      </c>
      <c r="P86" s="2">
        <f>SUMIFS(Transactions!I:I,Transactions!D:D,Accounts!A86,Transactions!A:A,"&lt;01/6/13",Transactions!A:A,"&gt;30/4/13")</f>
        <v>0</v>
      </c>
      <c r="Q86" s="2">
        <f>SUMIFS(Transactions!I:I,Transactions!D:D,Accounts!A86,Transactions!A:A,"&lt;01/7/13",Transactions!A:A,"&gt;31/5/13")</f>
        <v>0</v>
      </c>
    </row>
    <row r="87" spans="1:17" x14ac:dyDescent="0.2">
      <c r="A87" s="75">
        <v>463</v>
      </c>
      <c r="C87" s="5" t="s">
        <v>13</v>
      </c>
      <c r="E87" s="11">
        <f t="shared" si="1"/>
        <v>0</v>
      </c>
      <c r="F87" s="2">
        <f>SUMIFS(Transactions!I:I,Transactions!D:D,Accounts!A87,Transactions!A:A,"&lt;01/08/12",Transactions!A:A,"&gt;30/6/12")</f>
        <v>0</v>
      </c>
      <c r="G87" s="2">
        <f>SUMIFS(Transactions!I:I,Transactions!D:D,Accounts!A87,Transactions!A:A,"&lt;01/09/12",Transactions!A:A,"&gt;31/7/12")</f>
        <v>0</v>
      </c>
      <c r="H87" s="2">
        <f>SUMIFS(Transactions!I:I,Transactions!D:D,Accounts!A87,Transactions!A:A,"&lt;01/10/12",Transactions!A:A,"&gt;31/8/12")</f>
        <v>0</v>
      </c>
      <c r="I87" s="2">
        <f>SUMIFS(Transactions!I:I,Transactions!D:D,Accounts!A87,Transactions!A:A,"&lt;01/11/12",Transactions!A:A,"&gt;30/9/12")</f>
        <v>0</v>
      </c>
      <c r="J87" s="2">
        <f>SUMIFS(Transactions!I:I,Transactions!D:D,Accounts!A87,Transactions!A:A,"&lt;01/12/12",Transactions!A:A,"&gt;31/10/12")</f>
        <v>0</v>
      </c>
      <c r="K87" s="2">
        <f>SUMIFS(Transactions!I:I,Transactions!D:D,Accounts!A87,Transactions!A:A,"&lt;01/1/13",Transactions!A:A,"&gt;30/11/12")</f>
        <v>0</v>
      </c>
      <c r="L87" s="2">
        <f>SUMIFS(Transactions!I:I,Transactions!D:D,Accounts!A87,Transactions!A:A,"&lt;01/2/13",Transactions!A:A,"&gt;31/12/12")</f>
        <v>0</v>
      </c>
      <c r="M87" s="2">
        <f>SUMIFS(Transactions!I:I,Transactions!D:D,Accounts!A87,Transactions!A:A,"&lt;01/3/13",Transactions!A:A,"&gt;31/1/13")</f>
        <v>0</v>
      </c>
      <c r="N87" s="2">
        <f>SUMIFS(Transactions!I:I,Transactions!D:D,Accounts!A87,Transactions!A:A,"&lt;01/4/13",Transactions!A:A,"&gt;28/2/13")</f>
        <v>0</v>
      </c>
      <c r="O87" s="2">
        <f>SUMIFS(Transactions!I:I,Transactions!D:D,Accounts!A87,Transactions!A:A,"&lt;01/5/13",Transactions!A:A,"&gt;31/3/13")</f>
        <v>0</v>
      </c>
      <c r="P87" s="2">
        <f>SUMIFS(Transactions!I:I,Transactions!D:D,Accounts!A87,Transactions!A:A,"&lt;01/6/13",Transactions!A:A,"&gt;30/4/13")</f>
        <v>0</v>
      </c>
      <c r="Q87" s="2">
        <f>SUMIFS(Transactions!I:I,Transactions!D:D,Accounts!A87,Transactions!A:A,"&lt;01/7/13",Transactions!A:A,"&gt;31/5/13")</f>
        <v>0</v>
      </c>
    </row>
    <row r="88" spans="1:17" x14ac:dyDescent="0.2">
      <c r="A88" s="75">
        <v>464</v>
      </c>
      <c r="C88" s="5" t="s">
        <v>13</v>
      </c>
      <c r="E88" s="11">
        <f t="shared" si="1"/>
        <v>0</v>
      </c>
      <c r="F88" s="2">
        <f>SUMIFS(Transactions!I:I,Transactions!D:D,Accounts!A88,Transactions!A:A,"&lt;01/08/12",Transactions!A:A,"&gt;30/6/12")</f>
        <v>0</v>
      </c>
      <c r="G88" s="2">
        <f>SUMIFS(Transactions!I:I,Transactions!D:D,Accounts!A88,Transactions!A:A,"&lt;01/09/12",Transactions!A:A,"&gt;31/7/12")</f>
        <v>0</v>
      </c>
      <c r="H88" s="2">
        <f>SUMIFS(Transactions!I:I,Transactions!D:D,Accounts!A88,Transactions!A:A,"&lt;01/10/12",Transactions!A:A,"&gt;31/8/12")</f>
        <v>0</v>
      </c>
      <c r="I88" s="2">
        <f>SUMIFS(Transactions!I:I,Transactions!D:D,Accounts!A88,Transactions!A:A,"&lt;01/11/12",Transactions!A:A,"&gt;30/9/12")</f>
        <v>0</v>
      </c>
      <c r="J88" s="2">
        <f>SUMIFS(Transactions!I:I,Transactions!D:D,Accounts!A88,Transactions!A:A,"&lt;01/12/12",Transactions!A:A,"&gt;31/10/12")</f>
        <v>0</v>
      </c>
      <c r="K88" s="2">
        <f>SUMIFS(Transactions!I:I,Transactions!D:D,Accounts!A88,Transactions!A:A,"&lt;01/1/13",Transactions!A:A,"&gt;30/11/12")</f>
        <v>0</v>
      </c>
      <c r="L88" s="2">
        <f>SUMIFS(Transactions!I:I,Transactions!D:D,Accounts!A88,Transactions!A:A,"&lt;01/2/13",Transactions!A:A,"&gt;31/12/12")</f>
        <v>0</v>
      </c>
      <c r="M88" s="2">
        <f>SUMIFS(Transactions!I:I,Transactions!D:D,Accounts!A88,Transactions!A:A,"&lt;01/3/13",Transactions!A:A,"&gt;31/1/13")</f>
        <v>0</v>
      </c>
      <c r="N88" s="2">
        <f>SUMIFS(Transactions!I:I,Transactions!D:D,Accounts!A88,Transactions!A:A,"&lt;01/4/13",Transactions!A:A,"&gt;28/2/13")</f>
        <v>0</v>
      </c>
      <c r="O88" s="2">
        <f>SUMIFS(Transactions!I:I,Transactions!D:D,Accounts!A88,Transactions!A:A,"&lt;01/5/13",Transactions!A:A,"&gt;31/3/13")</f>
        <v>0</v>
      </c>
      <c r="P88" s="2">
        <f>SUMIFS(Transactions!I:I,Transactions!D:D,Accounts!A88,Transactions!A:A,"&lt;01/6/13",Transactions!A:A,"&gt;30/4/13")</f>
        <v>0</v>
      </c>
      <c r="Q88" s="2">
        <f>SUMIFS(Transactions!I:I,Transactions!D:D,Accounts!A88,Transactions!A:A,"&lt;01/7/13",Transactions!A:A,"&gt;31/5/13")</f>
        <v>0</v>
      </c>
    </row>
    <row r="89" spans="1:17" x14ac:dyDescent="0.2">
      <c r="A89" s="75">
        <v>465</v>
      </c>
      <c r="C89" s="5" t="s">
        <v>13</v>
      </c>
      <c r="E89" s="11">
        <f t="shared" si="1"/>
        <v>0</v>
      </c>
      <c r="F89" s="2">
        <f>SUMIFS(Transactions!I:I,Transactions!D:D,Accounts!A89,Transactions!A:A,"&lt;01/08/12",Transactions!A:A,"&gt;30/6/12")</f>
        <v>0</v>
      </c>
      <c r="G89" s="2">
        <f>SUMIFS(Transactions!I:I,Transactions!D:D,Accounts!A89,Transactions!A:A,"&lt;01/09/12",Transactions!A:A,"&gt;31/7/12")</f>
        <v>0</v>
      </c>
      <c r="H89" s="2">
        <f>SUMIFS(Transactions!I:I,Transactions!D:D,Accounts!A89,Transactions!A:A,"&lt;01/10/12",Transactions!A:A,"&gt;31/8/12")</f>
        <v>0</v>
      </c>
      <c r="I89" s="2">
        <f>SUMIFS(Transactions!I:I,Transactions!D:D,Accounts!A89,Transactions!A:A,"&lt;01/11/12",Transactions!A:A,"&gt;30/9/12")</f>
        <v>0</v>
      </c>
      <c r="J89" s="2">
        <f>SUMIFS(Transactions!I:I,Transactions!D:D,Accounts!A89,Transactions!A:A,"&lt;01/12/12",Transactions!A:A,"&gt;31/10/12")</f>
        <v>0</v>
      </c>
      <c r="K89" s="2">
        <f>SUMIFS(Transactions!I:I,Transactions!D:D,Accounts!A89,Transactions!A:A,"&lt;01/1/13",Transactions!A:A,"&gt;30/11/12")</f>
        <v>0</v>
      </c>
      <c r="L89" s="2">
        <f>SUMIFS(Transactions!I:I,Transactions!D:D,Accounts!A89,Transactions!A:A,"&lt;01/2/13",Transactions!A:A,"&gt;31/12/12")</f>
        <v>0</v>
      </c>
      <c r="M89" s="2">
        <f>SUMIFS(Transactions!I:I,Transactions!D:D,Accounts!A89,Transactions!A:A,"&lt;01/3/13",Transactions!A:A,"&gt;31/1/13")</f>
        <v>0</v>
      </c>
      <c r="N89" s="2">
        <f>SUMIFS(Transactions!I:I,Transactions!D:D,Accounts!A89,Transactions!A:A,"&lt;01/4/13",Transactions!A:A,"&gt;28/2/13")</f>
        <v>0</v>
      </c>
      <c r="O89" s="2">
        <f>SUMIFS(Transactions!I:I,Transactions!D:D,Accounts!A89,Transactions!A:A,"&lt;01/5/13",Transactions!A:A,"&gt;31/3/13")</f>
        <v>0</v>
      </c>
      <c r="P89" s="2">
        <f>SUMIFS(Transactions!I:I,Transactions!D:D,Accounts!A89,Transactions!A:A,"&lt;01/6/13",Transactions!A:A,"&gt;30/4/13")</f>
        <v>0</v>
      </c>
      <c r="Q89" s="2">
        <f>SUMIFS(Transactions!I:I,Transactions!D:D,Accounts!A89,Transactions!A:A,"&lt;01/7/13",Transactions!A:A,"&gt;31/5/13")</f>
        <v>0</v>
      </c>
    </row>
    <row r="90" spans="1:17" x14ac:dyDescent="0.2">
      <c r="A90" s="75">
        <v>466</v>
      </c>
      <c r="C90" s="5" t="s">
        <v>13</v>
      </c>
      <c r="E90" s="11">
        <f t="shared" si="1"/>
        <v>0</v>
      </c>
      <c r="F90" s="2">
        <f>SUMIFS(Transactions!I:I,Transactions!D:D,Accounts!A90,Transactions!A:A,"&lt;01/08/12",Transactions!A:A,"&gt;30/6/12")</f>
        <v>0</v>
      </c>
      <c r="G90" s="2">
        <f>SUMIFS(Transactions!I:I,Transactions!D:D,Accounts!A90,Transactions!A:A,"&lt;01/09/12",Transactions!A:A,"&gt;31/7/12")</f>
        <v>0</v>
      </c>
      <c r="H90" s="2">
        <f>SUMIFS(Transactions!I:I,Transactions!D:D,Accounts!A90,Transactions!A:A,"&lt;01/10/12",Transactions!A:A,"&gt;31/8/12")</f>
        <v>0</v>
      </c>
      <c r="I90" s="2">
        <f>SUMIFS(Transactions!I:I,Transactions!D:D,Accounts!A90,Transactions!A:A,"&lt;01/11/12",Transactions!A:A,"&gt;30/9/12")</f>
        <v>0</v>
      </c>
      <c r="J90" s="2">
        <f>SUMIFS(Transactions!I:I,Transactions!D:D,Accounts!A90,Transactions!A:A,"&lt;01/12/12",Transactions!A:A,"&gt;31/10/12")</f>
        <v>0</v>
      </c>
      <c r="K90" s="2">
        <f>SUMIFS(Transactions!I:I,Transactions!D:D,Accounts!A90,Transactions!A:A,"&lt;01/1/13",Transactions!A:A,"&gt;30/11/12")</f>
        <v>0</v>
      </c>
      <c r="L90" s="2">
        <f>SUMIFS(Transactions!I:I,Transactions!D:D,Accounts!A90,Transactions!A:A,"&lt;01/2/13",Transactions!A:A,"&gt;31/12/12")</f>
        <v>0</v>
      </c>
      <c r="M90" s="2">
        <f>SUMIFS(Transactions!I:I,Transactions!D:D,Accounts!A90,Transactions!A:A,"&lt;01/3/13",Transactions!A:A,"&gt;31/1/13")</f>
        <v>0</v>
      </c>
      <c r="N90" s="2">
        <f>SUMIFS(Transactions!I:I,Transactions!D:D,Accounts!A90,Transactions!A:A,"&lt;01/4/13",Transactions!A:A,"&gt;28/2/13")</f>
        <v>0</v>
      </c>
      <c r="O90" s="2">
        <f>SUMIFS(Transactions!I:I,Transactions!D:D,Accounts!A90,Transactions!A:A,"&lt;01/5/13",Transactions!A:A,"&gt;31/3/13")</f>
        <v>0</v>
      </c>
      <c r="P90" s="2">
        <f>SUMIFS(Transactions!I:I,Transactions!D:D,Accounts!A90,Transactions!A:A,"&lt;01/6/13",Transactions!A:A,"&gt;30/4/13")</f>
        <v>0</v>
      </c>
      <c r="Q90" s="2">
        <f>SUMIFS(Transactions!I:I,Transactions!D:D,Accounts!A90,Transactions!A:A,"&lt;01/7/13",Transactions!A:A,"&gt;31/5/13")</f>
        <v>0</v>
      </c>
    </row>
    <row r="91" spans="1:17" x14ac:dyDescent="0.2">
      <c r="B91" s="44" t="s">
        <v>40</v>
      </c>
      <c r="E91" s="11">
        <f t="shared" si="1"/>
        <v>0</v>
      </c>
      <c r="F91" s="2">
        <f>SUMIFS(Transactions!I:I,Transactions!D:D,Accounts!A91,Transactions!A:A,"&lt;01/08/12",Transactions!A:A,"&gt;30/6/12")</f>
        <v>0</v>
      </c>
      <c r="G91" s="2">
        <f>SUMIFS(Transactions!I:I,Transactions!D:D,Accounts!A91,Transactions!A:A,"&lt;01/09/12",Transactions!A:A,"&gt;31/7/12")</f>
        <v>0</v>
      </c>
      <c r="H91" s="2">
        <f>SUMIFS(Transactions!I:I,Transactions!D:D,Accounts!A91,Transactions!A:A,"&lt;01/10/12",Transactions!A:A,"&gt;31/8/12")</f>
        <v>0</v>
      </c>
      <c r="I91" s="2">
        <f>SUMIFS(Transactions!I:I,Transactions!D:D,Accounts!A91,Transactions!A:A,"&lt;01/11/12",Transactions!A:A,"&gt;30/9/12")</f>
        <v>0</v>
      </c>
      <c r="J91" s="2">
        <f>SUMIFS(Transactions!I:I,Transactions!D:D,Accounts!A91,Transactions!A:A,"&lt;01/12/12",Transactions!A:A,"&gt;31/10/12")</f>
        <v>0</v>
      </c>
      <c r="K91" s="2">
        <f>SUMIFS(Transactions!I:I,Transactions!D:D,Accounts!A91,Transactions!A:A,"&lt;01/1/13",Transactions!A:A,"&gt;30/11/12")</f>
        <v>0</v>
      </c>
      <c r="L91" s="2">
        <f>SUMIFS(Transactions!I:I,Transactions!D:D,Accounts!A91,Transactions!A:A,"&lt;01/2/13",Transactions!A:A,"&gt;31/12/12")</f>
        <v>0</v>
      </c>
      <c r="M91" s="2">
        <f>SUMIFS(Transactions!I:I,Transactions!D:D,Accounts!A91,Transactions!A:A,"&lt;01/3/13",Transactions!A:A,"&gt;31/1/13")</f>
        <v>0</v>
      </c>
      <c r="N91" s="2">
        <f>SUMIFS(Transactions!I:I,Transactions!D:D,Accounts!A91,Transactions!A:A,"&lt;01/4/13",Transactions!A:A,"&gt;28/2/13")</f>
        <v>0</v>
      </c>
      <c r="O91" s="2">
        <f>SUMIFS(Transactions!I:I,Transactions!D:D,Accounts!A91,Transactions!A:A,"&lt;01/5/13",Transactions!A:A,"&gt;31/3/13")</f>
        <v>0</v>
      </c>
      <c r="P91" s="2">
        <f>SUMIFS(Transactions!I:I,Transactions!D:D,Accounts!A91,Transactions!A:A,"&lt;01/6/13",Transactions!A:A,"&gt;30/4/13")</f>
        <v>0</v>
      </c>
      <c r="Q91" s="2">
        <f>SUMIFS(Transactions!I:I,Transactions!D:D,Accounts!A91,Transactions!A:A,"&lt;01/7/13",Transactions!A:A,"&gt;31/5/13")</f>
        <v>0</v>
      </c>
    </row>
    <row r="92" spans="1:17" x14ac:dyDescent="0.2">
      <c r="B92" s="44" t="s">
        <v>14</v>
      </c>
      <c r="E92" s="11">
        <f t="shared" si="1"/>
        <v>0</v>
      </c>
      <c r="F92" s="2">
        <f>SUMIFS(Transactions!I:I,Transactions!D:D,Accounts!A92,Transactions!A:A,"&lt;01/08/12",Transactions!A:A,"&gt;30/6/12")</f>
        <v>0</v>
      </c>
      <c r="G92" s="2">
        <f>SUMIFS(Transactions!I:I,Transactions!D:D,Accounts!A92,Transactions!A:A,"&lt;01/09/12",Transactions!A:A,"&gt;31/7/12")</f>
        <v>0</v>
      </c>
      <c r="H92" s="2">
        <f>SUMIFS(Transactions!I:I,Transactions!D:D,Accounts!A92,Transactions!A:A,"&lt;01/10/12",Transactions!A:A,"&gt;31/8/12")</f>
        <v>0</v>
      </c>
      <c r="I92" s="2">
        <f>SUMIFS(Transactions!I:I,Transactions!D:D,Accounts!A92,Transactions!A:A,"&lt;01/11/12",Transactions!A:A,"&gt;30/9/12")</f>
        <v>0</v>
      </c>
      <c r="J92" s="2">
        <f>SUMIFS(Transactions!I:I,Transactions!D:D,Accounts!A92,Transactions!A:A,"&lt;01/12/12",Transactions!A:A,"&gt;31/10/12")</f>
        <v>0</v>
      </c>
      <c r="K92" s="2">
        <f>SUMIFS(Transactions!I:I,Transactions!D:D,Accounts!A92,Transactions!A:A,"&lt;01/1/13",Transactions!A:A,"&gt;30/11/12")</f>
        <v>0</v>
      </c>
      <c r="L92" s="2">
        <f>SUMIFS(Transactions!I:I,Transactions!D:D,Accounts!A92,Transactions!A:A,"&lt;01/2/13",Transactions!A:A,"&gt;31/12/12")</f>
        <v>0</v>
      </c>
      <c r="M92" s="2">
        <f>SUMIFS(Transactions!I:I,Transactions!D:D,Accounts!A92,Transactions!A:A,"&lt;01/3/13",Transactions!A:A,"&gt;31/1/13")</f>
        <v>0</v>
      </c>
      <c r="N92" s="2">
        <f>SUMIFS(Transactions!I:I,Transactions!D:D,Accounts!A92,Transactions!A:A,"&lt;01/4/13",Transactions!A:A,"&gt;28/2/13")</f>
        <v>0</v>
      </c>
      <c r="O92" s="2">
        <f>SUMIFS(Transactions!I:I,Transactions!D:D,Accounts!A92,Transactions!A:A,"&lt;01/5/13",Transactions!A:A,"&gt;31/3/13")</f>
        <v>0</v>
      </c>
      <c r="P92" s="2">
        <f>SUMIFS(Transactions!I:I,Transactions!D:D,Accounts!A92,Transactions!A:A,"&lt;01/6/13",Transactions!A:A,"&gt;30/4/13")</f>
        <v>0</v>
      </c>
      <c r="Q92" s="2">
        <f>SUMIFS(Transactions!I:I,Transactions!D:D,Accounts!A92,Transactions!A:A,"&lt;01/7/13",Transactions!A:A,"&gt;31/5/13")</f>
        <v>0</v>
      </c>
    </row>
    <row r="93" spans="1:17" x14ac:dyDescent="0.2">
      <c r="A93" s="75">
        <v>511</v>
      </c>
      <c r="B93" s="5" t="s">
        <v>73</v>
      </c>
      <c r="C93" s="5" t="s">
        <v>16</v>
      </c>
      <c r="D93" s="47" t="b">
        <v>1</v>
      </c>
      <c r="E93" s="11">
        <f t="shared" si="1"/>
        <v>0</v>
      </c>
      <c r="F93" s="2">
        <f>SUMIFS(Transactions!I:I,Transactions!D:D,Accounts!A93,Transactions!A:A,"&lt;01/08/12",Transactions!A:A,"&gt;30/6/12")</f>
        <v>0</v>
      </c>
      <c r="G93" s="2">
        <f>SUMIFS(Transactions!I:I,Transactions!D:D,Accounts!A93,Transactions!A:A,"&lt;01/09/12",Transactions!A:A,"&gt;31/7/12")</f>
        <v>0</v>
      </c>
      <c r="H93" s="2">
        <f>SUMIFS(Transactions!I:I,Transactions!D:D,Accounts!A93,Transactions!A:A,"&lt;01/10/12",Transactions!A:A,"&gt;31/8/12")</f>
        <v>0</v>
      </c>
      <c r="I93" s="2">
        <f>SUMIFS(Transactions!I:I,Transactions!D:D,Accounts!A93,Transactions!A:A,"&lt;01/11/12",Transactions!A:A,"&gt;30/9/12")</f>
        <v>0</v>
      </c>
      <c r="J93" s="2">
        <f>SUMIFS(Transactions!I:I,Transactions!D:D,Accounts!A93,Transactions!A:A,"&lt;01/12/12",Transactions!A:A,"&gt;31/10/12")</f>
        <v>0</v>
      </c>
      <c r="K93" s="2">
        <f>SUMIFS(Transactions!I:I,Transactions!D:D,Accounts!A93,Transactions!A:A,"&lt;01/1/13",Transactions!A:A,"&gt;30/11/12")</f>
        <v>0</v>
      </c>
      <c r="L93" s="2">
        <f>SUMIFS(Transactions!I:I,Transactions!D:D,Accounts!A93,Transactions!A:A,"&lt;01/2/13",Transactions!A:A,"&gt;31/12/12")</f>
        <v>0</v>
      </c>
      <c r="M93" s="2">
        <f>SUMIFS(Transactions!I:I,Transactions!D:D,Accounts!A93,Transactions!A:A,"&lt;01/3/13",Transactions!A:A,"&gt;31/1/13")</f>
        <v>0</v>
      </c>
      <c r="N93" s="2">
        <f>SUMIFS(Transactions!I:I,Transactions!D:D,Accounts!A93,Transactions!A:A,"&lt;01/4/13",Transactions!A:A,"&gt;28/2/13")</f>
        <v>0</v>
      </c>
      <c r="O93" s="2">
        <f>SUMIFS(Transactions!I:I,Transactions!D:D,Accounts!A93,Transactions!A:A,"&lt;01/5/13",Transactions!A:A,"&gt;31/3/13")</f>
        <v>0</v>
      </c>
      <c r="P93" s="2">
        <f>SUMIFS(Transactions!I:I,Transactions!D:D,Accounts!A93,Transactions!A:A,"&lt;01/6/13",Transactions!A:A,"&gt;30/4/13")</f>
        <v>0</v>
      </c>
      <c r="Q93" s="2">
        <f>SUMIFS(Transactions!I:I,Transactions!D:D,Accounts!A93,Transactions!A:A,"&lt;01/7/13",Transactions!A:A,"&gt;31/5/13")</f>
        <v>0</v>
      </c>
    </row>
    <row r="94" spans="1:17" x14ac:dyDescent="0.2">
      <c r="A94" s="75">
        <v>512</v>
      </c>
      <c r="B94" s="5" t="s">
        <v>17</v>
      </c>
      <c r="C94" s="5" t="s">
        <v>16</v>
      </c>
      <c r="D94" s="47" t="b">
        <v>0</v>
      </c>
      <c r="E94" s="11">
        <f t="shared" si="1"/>
        <v>0</v>
      </c>
      <c r="F94" s="2">
        <f>SUMIFS(Transactions!I:I,Transactions!D:D,Accounts!A94,Transactions!A:A,"&lt;01/08/12",Transactions!A:A,"&gt;30/6/12")</f>
        <v>0</v>
      </c>
      <c r="G94" s="2">
        <f>SUMIFS(Transactions!I:I,Transactions!D:D,Accounts!A94,Transactions!A:A,"&lt;01/09/12",Transactions!A:A,"&gt;31/7/12")</f>
        <v>0</v>
      </c>
      <c r="H94" s="2">
        <f>SUMIFS(Transactions!I:I,Transactions!D:D,Accounts!A94,Transactions!A:A,"&lt;01/10/12",Transactions!A:A,"&gt;31/8/12")</f>
        <v>0</v>
      </c>
      <c r="I94" s="2">
        <f>SUMIFS(Transactions!I:I,Transactions!D:D,Accounts!A94,Transactions!A:A,"&lt;01/11/12",Transactions!A:A,"&gt;30/9/12")</f>
        <v>0</v>
      </c>
      <c r="J94" s="2">
        <f>SUMIFS(Transactions!I:I,Transactions!D:D,Accounts!A94,Transactions!A:A,"&lt;01/12/12",Transactions!A:A,"&gt;31/10/12")</f>
        <v>0</v>
      </c>
      <c r="K94" s="2">
        <f>SUMIFS(Transactions!I:I,Transactions!D:D,Accounts!A94,Transactions!A:A,"&lt;01/1/13",Transactions!A:A,"&gt;30/11/12")</f>
        <v>0</v>
      </c>
      <c r="L94" s="2">
        <f>SUMIFS(Transactions!I:I,Transactions!D:D,Accounts!A94,Transactions!A:A,"&lt;01/2/13",Transactions!A:A,"&gt;31/12/12")</f>
        <v>0</v>
      </c>
      <c r="M94" s="2">
        <f>SUMIFS(Transactions!I:I,Transactions!D:D,Accounts!A94,Transactions!A:A,"&lt;01/3/13",Transactions!A:A,"&gt;31/1/13")</f>
        <v>0</v>
      </c>
      <c r="N94" s="2">
        <f>SUMIFS(Transactions!I:I,Transactions!D:D,Accounts!A94,Transactions!A:A,"&lt;01/4/13",Transactions!A:A,"&gt;28/2/13")</f>
        <v>0</v>
      </c>
      <c r="O94" s="2">
        <f>SUMIFS(Transactions!I:I,Transactions!D:D,Accounts!A94,Transactions!A:A,"&lt;01/5/13",Transactions!A:A,"&gt;31/3/13")</f>
        <v>0</v>
      </c>
      <c r="P94" s="2">
        <f>SUMIFS(Transactions!I:I,Transactions!D:D,Accounts!A94,Transactions!A:A,"&lt;01/6/13",Transactions!A:A,"&gt;30/4/13")</f>
        <v>0</v>
      </c>
      <c r="Q94" s="2">
        <f>SUMIFS(Transactions!I:I,Transactions!D:D,Accounts!A94,Transactions!A:A,"&lt;01/7/13",Transactions!A:A,"&gt;31/5/13")</f>
        <v>0</v>
      </c>
    </row>
    <row r="95" spans="1:17" x14ac:dyDescent="0.2">
      <c r="A95" s="75">
        <v>513</v>
      </c>
      <c r="C95" s="5" t="s">
        <v>16</v>
      </c>
      <c r="E95" s="11">
        <f t="shared" si="1"/>
        <v>0</v>
      </c>
      <c r="F95" s="2">
        <f>SUMIFS(Transactions!I:I,Transactions!D:D,Accounts!A95,Transactions!A:A,"&lt;01/08/12",Transactions!A:A,"&gt;30/6/12")</f>
        <v>0</v>
      </c>
      <c r="G95" s="2">
        <f>SUMIFS(Transactions!I:I,Transactions!D:D,Accounts!A95,Transactions!A:A,"&lt;01/09/12",Transactions!A:A,"&gt;31/7/12")</f>
        <v>0</v>
      </c>
      <c r="H95" s="2">
        <f>SUMIFS(Transactions!I:I,Transactions!D:D,Accounts!A95,Transactions!A:A,"&lt;01/10/12",Transactions!A:A,"&gt;31/8/12")</f>
        <v>0</v>
      </c>
      <c r="I95" s="2">
        <f>SUMIFS(Transactions!I:I,Transactions!D:D,Accounts!A95,Transactions!A:A,"&lt;01/11/12",Transactions!A:A,"&gt;30/9/12")</f>
        <v>0</v>
      </c>
      <c r="J95" s="2">
        <f>SUMIFS(Transactions!I:I,Transactions!D:D,Accounts!A95,Transactions!A:A,"&lt;01/12/12",Transactions!A:A,"&gt;31/10/12")</f>
        <v>0</v>
      </c>
      <c r="K95" s="2">
        <f>SUMIFS(Transactions!I:I,Transactions!D:D,Accounts!A95,Transactions!A:A,"&lt;01/1/13",Transactions!A:A,"&gt;30/11/12")</f>
        <v>0</v>
      </c>
      <c r="L95" s="2">
        <f>SUMIFS(Transactions!I:I,Transactions!D:D,Accounts!A95,Transactions!A:A,"&lt;01/2/13",Transactions!A:A,"&gt;31/12/12")</f>
        <v>0</v>
      </c>
      <c r="M95" s="2">
        <f>SUMIFS(Transactions!I:I,Transactions!D:D,Accounts!A95,Transactions!A:A,"&lt;01/3/13",Transactions!A:A,"&gt;31/1/13")</f>
        <v>0</v>
      </c>
      <c r="N95" s="2">
        <f>SUMIFS(Transactions!I:I,Transactions!D:D,Accounts!A95,Transactions!A:A,"&lt;01/4/13",Transactions!A:A,"&gt;28/2/13")</f>
        <v>0</v>
      </c>
      <c r="O95" s="2">
        <f>SUMIFS(Transactions!I:I,Transactions!D:D,Accounts!A95,Transactions!A:A,"&lt;01/5/13",Transactions!A:A,"&gt;31/3/13")</f>
        <v>0</v>
      </c>
      <c r="P95" s="2">
        <f>SUMIFS(Transactions!I:I,Transactions!D:D,Accounts!A95,Transactions!A:A,"&lt;01/6/13",Transactions!A:A,"&gt;30/4/13")</f>
        <v>0</v>
      </c>
      <c r="Q95" s="2">
        <f>SUMIFS(Transactions!I:I,Transactions!D:D,Accounts!A95,Transactions!A:A,"&lt;01/7/13",Transactions!A:A,"&gt;31/5/13")</f>
        <v>0</v>
      </c>
    </row>
    <row r="96" spans="1:17" x14ac:dyDescent="0.2">
      <c r="A96" s="75">
        <v>514</v>
      </c>
      <c r="C96" s="5" t="s">
        <v>16</v>
      </c>
      <c r="E96" s="11">
        <f t="shared" si="1"/>
        <v>0</v>
      </c>
      <c r="F96" s="2">
        <f>SUMIFS(Transactions!I:I,Transactions!D:D,Accounts!A96,Transactions!A:A,"&lt;01/08/12",Transactions!A:A,"&gt;30/6/12")</f>
        <v>0</v>
      </c>
      <c r="G96" s="2">
        <f>SUMIFS(Transactions!I:I,Transactions!D:D,Accounts!A96,Transactions!A:A,"&lt;01/09/12",Transactions!A:A,"&gt;31/7/12")</f>
        <v>0</v>
      </c>
      <c r="H96" s="2">
        <f>SUMIFS(Transactions!I:I,Transactions!D:D,Accounts!A96,Transactions!A:A,"&lt;01/10/12",Transactions!A:A,"&gt;31/8/12")</f>
        <v>0</v>
      </c>
      <c r="I96" s="2">
        <f>SUMIFS(Transactions!I:I,Transactions!D:D,Accounts!A96,Transactions!A:A,"&lt;01/11/12",Transactions!A:A,"&gt;30/9/12")</f>
        <v>0</v>
      </c>
      <c r="J96" s="2">
        <f>SUMIFS(Transactions!I:I,Transactions!D:D,Accounts!A96,Transactions!A:A,"&lt;01/12/12",Transactions!A:A,"&gt;31/10/12")</f>
        <v>0</v>
      </c>
      <c r="K96" s="2">
        <f>SUMIFS(Transactions!I:I,Transactions!D:D,Accounts!A96,Transactions!A:A,"&lt;01/1/13",Transactions!A:A,"&gt;30/11/12")</f>
        <v>0</v>
      </c>
      <c r="L96" s="2">
        <f>SUMIFS(Transactions!I:I,Transactions!D:D,Accounts!A96,Transactions!A:A,"&lt;01/2/13",Transactions!A:A,"&gt;31/12/12")</f>
        <v>0</v>
      </c>
      <c r="M96" s="2">
        <f>SUMIFS(Transactions!I:I,Transactions!D:D,Accounts!A96,Transactions!A:A,"&lt;01/3/13",Transactions!A:A,"&gt;31/1/13")</f>
        <v>0</v>
      </c>
      <c r="N96" s="2">
        <f>SUMIFS(Transactions!I:I,Transactions!D:D,Accounts!A96,Transactions!A:A,"&lt;01/4/13",Transactions!A:A,"&gt;28/2/13")</f>
        <v>0</v>
      </c>
      <c r="O96" s="2">
        <f>SUMIFS(Transactions!I:I,Transactions!D:D,Accounts!A96,Transactions!A:A,"&lt;01/5/13",Transactions!A:A,"&gt;31/3/13")</f>
        <v>0</v>
      </c>
      <c r="P96" s="2">
        <f>SUMIFS(Transactions!I:I,Transactions!D:D,Accounts!A96,Transactions!A:A,"&lt;01/6/13",Transactions!A:A,"&gt;30/4/13")</f>
        <v>0</v>
      </c>
      <c r="Q96" s="2">
        <f>SUMIFS(Transactions!I:I,Transactions!D:D,Accounts!A96,Transactions!A:A,"&lt;01/7/13",Transactions!A:A,"&gt;31/5/13")</f>
        <v>0</v>
      </c>
    </row>
    <row r="97" spans="1:17" x14ac:dyDescent="0.2">
      <c r="A97" s="75">
        <v>515</v>
      </c>
      <c r="C97" s="5" t="s">
        <v>16</v>
      </c>
      <c r="E97" s="11">
        <f t="shared" si="1"/>
        <v>0</v>
      </c>
      <c r="F97" s="2">
        <f>SUMIFS(Transactions!I:I,Transactions!D:D,Accounts!A97,Transactions!A:A,"&lt;01/08/12",Transactions!A:A,"&gt;30/6/12")</f>
        <v>0</v>
      </c>
      <c r="G97" s="2">
        <f>SUMIFS(Transactions!I:I,Transactions!D:D,Accounts!A97,Transactions!A:A,"&lt;01/09/12",Transactions!A:A,"&gt;31/7/12")</f>
        <v>0</v>
      </c>
      <c r="H97" s="2">
        <f>SUMIFS(Transactions!I:I,Transactions!D:D,Accounts!A97,Transactions!A:A,"&lt;01/10/12",Transactions!A:A,"&gt;31/8/12")</f>
        <v>0</v>
      </c>
      <c r="I97" s="2">
        <f>SUMIFS(Transactions!I:I,Transactions!D:D,Accounts!A97,Transactions!A:A,"&lt;01/11/12",Transactions!A:A,"&gt;30/9/12")</f>
        <v>0</v>
      </c>
      <c r="J97" s="2">
        <f>SUMIFS(Transactions!I:I,Transactions!D:D,Accounts!A97,Transactions!A:A,"&lt;01/12/12",Transactions!A:A,"&gt;31/10/12")</f>
        <v>0</v>
      </c>
      <c r="K97" s="2">
        <f>SUMIFS(Transactions!I:I,Transactions!D:D,Accounts!A97,Transactions!A:A,"&lt;01/1/13",Transactions!A:A,"&gt;30/11/12")</f>
        <v>0</v>
      </c>
      <c r="L97" s="2">
        <f>SUMIFS(Transactions!I:I,Transactions!D:D,Accounts!A97,Transactions!A:A,"&lt;01/2/13",Transactions!A:A,"&gt;31/12/12")</f>
        <v>0</v>
      </c>
      <c r="M97" s="2">
        <f>SUMIFS(Transactions!I:I,Transactions!D:D,Accounts!A97,Transactions!A:A,"&lt;01/3/13",Transactions!A:A,"&gt;31/1/13")</f>
        <v>0</v>
      </c>
      <c r="N97" s="2">
        <f>SUMIFS(Transactions!I:I,Transactions!D:D,Accounts!A97,Transactions!A:A,"&lt;01/4/13",Transactions!A:A,"&gt;28/2/13")</f>
        <v>0</v>
      </c>
      <c r="O97" s="2">
        <f>SUMIFS(Transactions!I:I,Transactions!D:D,Accounts!A97,Transactions!A:A,"&lt;01/5/13",Transactions!A:A,"&gt;31/3/13")</f>
        <v>0</v>
      </c>
      <c r="P97" s="2">
        <f>SUMIFS(Transactions!I:I,Transactions!D:D,Accounts!A97,Transactions!A:A,"&lt;01/6/13",Transactions!A:A,"&gt;30/4/13")</f>
        <v>0</v>
      </c>
      <c r="Q97" s="2">
        <f>SUMIFS(Transactions!I:I,Transactions!D:D,Accounts!A97,Transactions!A:A,"&lt;01/7/13",Transactions!A:A,"&gt;31/5/13")</f>
        <v>0</v>
      </c>
    </row>
    <row r="98" spans="1:17" x14ac:dyDescent="0.2">
      <c r="A98" s="75">
        <v>516</v>
      </c>
      <c r="C98" s="5" t="s">
        <v>16</v>
      </c>
      <c r="E98" s="11">
        <f t="shared" si="1"/>
        <v>0</v>
      </c>
      <c r="F98" s="2">
        <f>SUMIFS(Transactions!I:I,Transactions!D:D,Accounts!A98,Transactions!A:A,"&lt;01/08/12",Transactions!A:A,"&gt;30/6/12")</f>
        <v>0</v>
      </c>
      <c r="G98" s="2">
        <f>SUMIFS(Transactions!I:I,Transactions!D:D,Accounts!A98,Transactions!A:A,"&lt;01/09/12",Transactions!A:A,"&gt;31/7/12")</f>
        <v>0</v>
      </c>
      <c r="H98" s="2">
        <f>SUMIFS(Transactions!I:I,Transactions!D:D,Accounts!A98,Transactions!A:A,"&lt;01/10/12",Transactions!A:A,"&gt;31/8/12")</f>
        <v>0</v>
      </c>
      <c r="I98" s="2">
        <f>SUMIFS(Transactions!I:I,Transactions!D:D,Accounts!A98,Transactions!A:A,"&lt;01/11/12",Transactions!A:A,"&gt;30/9/12")</f>
        <v>0</v>
      </c>
      <c r="J98" s="2">
        <f>SUMIFS(Transactions!I:I,Transactions!D:D,Accounts!A98,Transactions!A:A,"&lt;01/12/12",Transactions!A:A,"&gt;31/10/12")</f>
        <v>0</v>
      </c>
      <c r="K98" s="2">
        <f>SUMIFS(Transactions!I:I,Transactions!D:D,Accounts!A98,Transactions!A:A,"&lt;01/1/13",Transactions!A:A,"&gt;30/11/12")</f>
        <v>0</v>
      </c>
      <c r="L98" s="2">
        <f>SUMIFS(Transactions!I:I,Transactions!D:D,Accounts!A98,Transactions!A:A,"&lt;01/2/13",Transactions!A:A,"&gt;31/12/12")</f>
        <v>0</v>
      </c>
      <c r="M98" s="2">
        <f>SUMIFS(Transactions!I:I,Transactions!D:D,Accounts!A98,Transactions!A:A,"&lt;01/3/13",Transactions!A:A,"&gt;31/1/13")</f>
        <v>0</v>
      </c>
      <c r="N98" s="2">
        <f>SUMIFS(Transactions!I:I,Transactions!D:D,Accounts!A98,Transactions!A:A,"&lt;01/4/13",Transactions!A:A,"&gt;28/2/13")</f>
        <v>0</v>
      </c>
      <c r="O98" s="2">
        <f>SUMIFS(Transactions!I:I,Transactions!D:D,Accounts!A98,Transactions!A:A,"&lt;01/5/13",Transactions!A:A,"&gt;31/3/13")</f>
        <v>0</v>
      </c>
      <c r="P98" s="2">
        <f>SUMIFS(Transactions!I:I,Transactions!D:D,Accounts!A98,Transactions!A:A,"&lt;01/6/13",Transactions!A:A,"&gt;30/4/13")</f>
        <v>0</v>
      </c>
      <c r="Q98" s="2">
        <f>SUMIFS(Transactions!I:I,Transactions!D:D,Accounts!A98,Transactions!A:A,"&lt;01/7/13",Transactions!A:A,"&gt;31/5/13")</f>
        <v>0</v>
      </c>
    </row>
    <row r="99" spans="1:17" x14ac:dyDescent="0.2">
      <c r="A99" s="75">
        <v>517</v>
      </c>
      <c r="C99" s="5" t="s">
        <v>16</v>
      </c>
      <c r="E99" s="11">
        <f t="shared" si="1"/>
        <v>0</v>
      </c>
      <c r="F99" s="2">
        <f>SUMIFS(Transactions!I:I,Transactions!D:D,Accounts!A99,Transactions!A:A,"&lt;01/08/12",Transactions!A:A,"&gt;30/6/12")</f>
        <v>0</v>
      </c>
      <c r="G99" s="2">
        <f>SUMIFS(Transactions!I:I,Transactions!D:D,Accounts!A99,Transactions!A:A,"&lt;01/09/12",Transactions!A:A,"&gt;31/7/12")</f>
        <v>0</v>
      </c>
      <c r="H99" s="2">
        <f>SUMIFS(Transactions!I:I,Transactions!D:D,Accounts!A99,Transactions!A:A,"&lt;01/10/12",Transactions!A:A,"&gt;31/8/12")</f>
        <v>0</v>
      </c>
      <c r="I99" s="2">
        <f>SUMIFS(Transactions!I:I,Transactions!D:D,Accounts!A99,Transactions!A:A,"&lt;01/11/12",Transactions!A:A,"&gt;30/9/12")</f>
        <v>0</v>
      </c>
      <c r="J99" s="2">
        <f>SUMIFS(Transactions!I:I,Transactions!D:D,Accounts!A99,Transactions!A:A,"&lt;01/12/12",Transactions!A:A,"&gt;31/10/12")</f>
        <v>0</v>
      </c>
      <c r="K99" s="2">
        <f>SUMIFS(Transactions!I:I,Transactions!D:D,Accounts!A99,Transactions!A:A,"&lt;01/1/13",Transactions!A:A,"&gt;30/11/12")</f>
        <v>0</v>
      </c>
      <c r="L99" s="2">
        <f>SUMIFS(Transactions!I:I,Transactions!D:D,Accounts!A99,Transactions!A:A,"&lt;01/2/13",Transactions!A:A,"&gt;31/12/12")</f>
        <v>0</v>
      </c>
      <c r="M99" s="2">
        <f>SUMIFS(Transactions!I:I,Transactions!D:D,Accounts!A99,Transactions!A:A,"&lt;01/3/13",Transactions!A:A,"&gt;31/1/13")</f>
        <v>0</v>
      </c>
      <c r="N99" s="2">
        <f>SUMIFS(Transactions!I:I,Transactions!D:D,Accounts!A99,Transactions!A:A,"&lt;01/4/13",Transactions!A:A,"&gt;28/2/13")</f>
        <v>0</v>
      </c>
      <c r="O99" s="2">
        <f>SUMIFS(Transactions!I:I,Transactions!D:D,Accounts!A99,Transactions!A:A,"&lt;01/5/13",Transactions!A:A,"&gt;31/3/13")</f>
        <v>0</v>
      </c>
      <c r="P99" s="2">
        <f>SUMIFS(Transactions!I:I,Transactions!D:D,Accounts!A99,Transactions!A:A,"&lt;01/6/13",Transactions!A:A,"&gt;30/4/13")</f>
        <v>0</v>
      </c>
      <c r="Q99" s="2">
        <f>SUMIFS(Transactions!I:I,Transactions!D:D,Accounts!A99,Transactions!A:A,"&lt;01/7/13",Transactions!A:A,"&gt;31/5/13")</f>
        <v>0</v>
      </c>
    </row>
    <row r="100" spans="1:17" x14ac:dyDescent="0.2">
      <c r="A100" s="75">
        <v>518</v>
      </c>
      <c r="C100" s="5" t="s">
        <v>16</v>
      </c>
      <c r="E100" s="11">
        <f t="shared" si="1"/>
        <v>0</v>
      </c>
      <c r="F100" s="2">
        <f>SUMIFS(Transactions!I:I,Transactions!D:D,Accounts!A100,Transactions!A:A,"&lt;01/08/12",Transactions!A:A,"&gt;30/6/12")</f>
        <v>0</v>
      </c>
      <c r="G100" s="2">
        <f>SUMIFS(Transactions!I:I,Transactions!D:D,Accounts!A100,Transactions!A:A,"&lt;01/09/12",Transactions!A:A,"&gt;31/7/12")</f>
        <v>0</v>
      </c>
      <c r="H100" s="2">
        <f>SUMIFS(Transactions!I:I,Transactions!D:D,Accounts!A100,Transactions!A:A,"&lt;01/10/12",Transactions!A:A,"&gt;31/8/12")</f>
        <v>0</v>
      </c>
      <c r="I100" s="2">
        <f>SUMIFS(Transactions!I:I,Transactions!D:D,Accounts!A100,Transactions!A:A,"&lt;01/11/12",Transactions!A:A,"&gt;30/9/12")</f>
        <v>0</v>
      </c>
      <c r="J100" s="2">
        <f>SUMIFS(Transactions!I:I,Transactions!D:D,Accounts!A100,Transactions!A:A,"&lt;01/12/12",Transactions!A:A,"&gt;31/10/12")</f>
        <v>0</v>
      </c>
      <c r="K100" s="2">
        <f>SUMIFS(Transactions!I:I,Transactions!D:D,Accounts!A100,Transactions!A:A,"&lt;01/1/13",Transactions!A:A,"&gt;30/11/12")</f>
        <v>0</v>
      </c>
      <c r="L100" s="2">
        <f>SUMIFS(Transactions!I:I,Transactions!D:D,Accounts!A100,Transactions!A:A,"&lt;01/2/13",Transactions!A:A,"&gt;31/12/12")</f>
        <v>0</v>
      </c>
      <c r="M100" s="2">
        <f>SUMIFS(Transactions!I:I,Transactions!D:D,Accounts!A100,Transactions!A:A,"&lt;01/3/13",Transactions!A:A,"&gt;31/1/13")</f>
        <v>0</v>
      </c>
      <c r="N100" s="2">
        <f>SUMIFS(Transactions!I:I,Transactions!D:D,Accounts!A100,Transactions!A:A,"&lt;01/4/13",Transactions!A:A,"&gt;28/2/13")</f>
        <v>0</v>
      </c>
      <c r="O100" s="2">
        <f>SUMIFS(Transactions!I:I,Transactions!D:D,Accounts!A100,Transactions!A:A,"&lt;01/5/13",Transactions!A:A,"&gt;31/3/13")</f>
        <v>0</v>
      </c>
      <c r="P100" s="2">
        <f>SUMIFS(Transactions!I:I,Transactions!D:D,Accounts!A100,Transactions!A:A,"&lt;01/6/13",Transactions!A:A,"&gt;30/4/13")</f>
        <v>0</v>
      </c>
      <c r="Q100" s="2">
        <f>SUMIFS(Transactions!I:I,Transactions!D:D,Accounts!A100,Transactions!A:A,"&lt;01/7/13",Transactions!A:A,"&gt;31/5/13")</f>
        <v>0</v>
      </c>
    </row>
    <row r="101" spans="1:17" x14ac:dyDescent="0.2">
      <c r="A101" s="75">
        <v>519</v>
      </c>
      <c r="C101" s="5" t="s">
        <v>16</v>
      </c>
      <c r="E101" s="11">
        <f t="shared" si="1"/>
        <v>0</v>
      </c>
      <c r="F101" s="2">
        <f>SUMIFS(Transactions!I:I,Transactions!D:D,Accounts!A101,Transactions!A:A,"&lt;01/08/12",Transactions!A:A,"&gt;30/6/12")</f>
        <v>0</v>
      </c>
      <c r="G101" s="2">
        <f>SUMIFS(Transactions!I:I,Transactions!D:D,Accounts!A101,Transactions!A:A,"&lt;01/09/12",Transactions!A:A,"&gt;31/7/12")</f>
        <v>0</v>
      </c>
      <c r="H101" s="2">
        <f>SUMIFS(Transactions!I:I,Transactions!D:D,Accounts!A101,Transactions!A:A,"&lt;01/10/12",Transactions!A:A,"&gt;31/8/12")</f>
        <v>0</v>
      </c>
      <c r="I101" s="2">
        <f>SUMIFS(Transactions!I:I,Transactions!D:D,Accounts!A101,Transactions!A:A,"&lt;01/11/12",Transactions!A:A,"&gt;30/9/12")</f>
        <v>0</v>
      </c>
      <c r="J101" s="2">
        <f>SUMIFS(Transactions!I:I,Transactions!D:D,Accounts!A101,Transactions!A:A,"&lt;01/12/12",Transactions!A:A,"&gt;31/10/12")</f>
        <v>0</v>
      </c>
      <c r="K101" s="2">
        <f>SUMIFS(Transactions!I:I,Transactions!D:D,Accounts!A101,Transactions!A:A,"&lt;01/1/13",Transactions!A:A,"&gt;30/11/12")</f>
        <v>0</v>
      </c>
      <c r="L101" s="2">
        <f>SUMIFS(Transactions!I:I,Transactions!D:D,Accounts!A101,Transactions!A:A,"&lt;01/2/13",Transactions!A:A,"&gt;31/12/12")</f>
        <v>0</v>
      </c>
      <c r="M101" s="2">
        <f>SUMIFS(Transactions!I:I,Transactions!D:D,Accounts!A101,Transactions!A:A,"&lt;01/3/13",Transactions!A:A,"&gt;31/1/13")</f>
        <v>0</v>
      </c>
      <c r="N101" s="2">
        <f>SUMIFS(Transactions!I:I,Transactions!D:D,Accounts!A101,Transactions!A:A,"&lt;01/4/13",Transactions!A:A,"&gt;28/2/13")</f>
        <v>0</v>
      </c>
      <c r="O101" s="2">
        <f>SUMIFS(Transactions!I:I,Transactions!D:D,Accounts!A101,Transactions!A:A,"&lt;01/5/13",Transactions!A:A,"&gt;31/3/13")</f>
        <v>0</v>
      </c>
      <c r="P101" s="2">
        <f>SUMIFS(Transactions!I:I,Transactions!D:D,Accounts!A101,Transactions!A:A,"&lt;01/6/13",Transactions!A:A,"&gt;30/4/13")</f>
        <v>0</v>
      </c>
      <c r="Q101" s="2">
        <f>SUMIFS(Transactions!I:I,Transactions!D:D,Accounts!A101,Transactions!A:A,"&lt;01/7/13",Transactions!A:A,"&gt;31/5/13")</f>
        <v>0</v>
      </c>
    </row>
    <row r="102" spans="1:17" x14ac:dyDescent="0.2">
      <c r="B102" s="44" t="s">
        <v>93</v>
      </c>
      <c r="E102" s="11">
        <f t="shared" si="1"/>
        <v>0</v>
      </c>
      <c r="F102" s="2">
        <f>SUMIFS(Transactions!I:I,Transactions!D:D,Accounts!A102,Transactions!A:A,"&lt;01/08/12",Transactions!A:A,"&gt;30/6/12")</f>
        <v>0</v>
      </c>
      <c r="G102" s="2">
        <f>SUMIFS(Transactions!I:I,Transactions!D:D,Accounts!A102,Transactions!A:A,"&lt;01/09/12",Transactions!A:A,"&gt;31/7/12")</f>
        <v>0</v>
      </c>
      <c r="H102" s="2">
        <f>SUMIFS(Transactions!I:I,Transactions!D:D,Accounts!A102,Transactions!A:A,"&lt;01/10/12",Transactions!A:A,"&gt;31/8/12")</f>
        <v>0</v>
      </c>
      <c r="I102" s="2">
        <f>SUMIFS(Transactions!I:I,Transactions!D:D,Accounts!A102,Transactions!A:A,"&lt;01/11/12",Transactions!A:A,"&gt;30/9/12")</f>
        <v>0</v>
      </c>
      <c r="J102" s="2">
        <f>SUMIFS(Transactions!I:I,Transactions!D:D,Accounts!A102,Transactions!A:A,"&lt;01/12/12",Transactions!A:A,"&gt;31/10/12")</f>
        <v>0</v>
      </c>
      <c r="K102" s="2">
        <f>SUMIFS(Transactions!I:I,Transactions!D:D,Accounts!A102,Transactions!A:A,"&lt;01/1/13",Transactions!A:A,"&gt;30/11/12")</f>
        <v>0</v>
      </c>
      <c r="L102" s="2">
        <f>SUMIFS(Transactions!I:I,Transactions!D:D,Accounts!A102,Transactions!A:A,"&lt;01/2/13",Transactions!A:A,"&gt;31/12/12")</f>
        <v>0</v>
      </c>
      <c r="M102" s="2">
        <f>SUMIFS(Transactions!I:I,Transactions!D:D,Accounts!A102,Transactions!A:A,"&lt;01/3/13",Transactions!A:A,"&gt;31/1/13")</f>
        <v>0</v>
      </c>
      <c r="N102" s="2">
        <f>SUMIFS(Transactions!I:I,Transactions!D:D,Accounts!A102,Transactions!A:A,"&lt;01/4/13",Transactions!A:A,"&gt;28/2/13")</f>
        <v>0</v>
      </c>
      <c r="O102" s="2">
        <f>SUMIFS(Transactions!I:I,Transactions!D:D,Accounts!A102,Transactions!A:A,"&lt;01/5/13",Transactions!A:A,"&gt;31/3/13")</f>
        <v>0</v>
      </c>
      <c r="P102" s="2">
        <f>SUMIFS(Transactions!I:I,Transactions!D:D,Accounts!A102,Transactions!A:A,"&lt;01/6/13",Transactions!A:A,"&gt;30/4/13")</f>
        <v>0</v>
      </c>
      <c r="Q102" s="2">
        <f>SUMIFS(Transactions!I:I,Transactions!D:D,Accounts!A102,Transactions!A:A,"&lt;01/7/13",Transactions!A:A,"&gt;31/5/13")</f>
        <v>0</v>
      </c>
    </row>
    <row r="103" spans="1:17" x14ac:dyDescent="0.2">
      <c r="A103" s="75">
        <v>521</v>
      </c>
      <c r="C103" s="5" t="s">
        <v>16</v>
      </c>
      <c r="E103" s="11">
        <f t="shared" si="1"/>
        <v>0</v>
      </c>
      <c r="F103" s="2">
        <f>SUMIFS(Transactions!I:I,Transactions!D:D,Accounts!A103,Transactions!A:A,"&lt;01/08/12",Transactions!A:A,"&gt;30/6/12")</f>
        <v>0</v>
      </c>
      <c r="G103" s="2">
        <f>SUMIFS(Transactions!I:I,Transactions!D:D,Accounts!A103,Transactions!A:A,"&lt;01/09/12",Transactions!A:A,"&gt;31/7/12")</f>
        <v>0</v>
      </c>
      <c r="H103" s="2">
        <f>SUMIFS(Transactions!I:I,Transactions!D:D,Accounts!A103,Transactions!A:A,"&lt;01/10/12",Transactions!A:A,"&gt;31/8/12")</f>
        <v>0</v>
      </c>
      <c r="I103" s="2">
        <f>SUMIFS(Transactions!I:I,Transactions!D:D,Accounts!A103,Transactions!A:A,"&lt;01/11/12",Transactions!A:A,"&gt;30/9/12")</f>
        <v>0</v>
      </c>
      <c r="J103" s="2">
        <f>SUMIFS(Transactions!I:I,Transactions!D:D,Accounts!A103,Transactions!A:A,"&lt;01/12/12",Transactions!A:A,"&gt;31/10/12")</f>
        <v>0</v>
      </c>
      <c r="K103" s="2">
        <f>SUMIFS(Transactions!I:I,Transactions!D:D,Accounts!A103,Transactions!A:A,"&lt;01/1/13",Transactions!A:A,"&gt;30/11/12")</f>
        <v>0</v>
      </c>
      <c r="L103" s="2">
        <f>SUMIFS(Transactions!I:I,Transactions!D:D,Accounts!A103,Transactions!A:A,"&lt;01/2/13",Transactions!A:A,"&gt;31/12/12")</f>
        <v>0</v>
      </c>
      <c r="M103" s="2">
        <f>SUMIFS(Transactions!I:I,Transactions!D:D,Accounts!A103,Transactions!A:A,"&lt;01/3/13",Transactions!A:A,"&gt;31/1/13")</f>
        <v>0</v>
      </c>
      <c r="N103" s="2">
        <f>SUMIFS(Transactions!I:I,Transactions!D:D,Accounts!A103,Transactions!A:A,"&lt;01/4/13",Transactions!A:A,"&gt;28/2/13")</f>
        <v>0</v>
      </c>
      <c r="O103" s="2">
        <f>SUMIFS(Transactions!I:I,Transactions!D:D,Accounts!A103,Transactions!A:A,"&lt;01/5/13",Transactions!A:A,"&gt;31/3/13")</f>
        <v>0</v>
      </c>
      <c r="P103" s="2">
        <f>SUMIFS(Transactions!I:I,Transactions!D:D,Accounts!A103,Transactions!A:A,"&lt;01/6/13",Transactions!A:A,"&gt;30/4/13")</f>
        <v>0</v>
      </c>
      <c r="Q103" s="2">
        <f>SUMIFS(Transactions!I:I,Transactions!D:D,Accounts!A103,Transactions!A:A,"&lt;01/7/13",Transactions!A:A,"&gt;31/5/13")</f>
        <v>0</v>
      </c>
    </row>
    <row r="104" spans="1:17" x14ac:dyDescent="0.2">
      <c r="A104" s="75">
        <v>522</v>
      </c>
      <c r="C104" s="5" t="s">
        <v>16</v>
      </c>
      <c r="E104" s="11">
        <f t="shared" si="1"/>
        <v>0</v>
      </c>
      <c r="F104" s="2">
        <f>SUMIFS(Transactions!I:I,Transactions!D:D,Accounts!A104,Transactions!A:A,"&lt;01/08/12",Transactions!A:A,"&gt;30/6/12")</f>
        <v>0</v>
      </c>
      <c r="G104" s="2">
        <f>SUMIFS(Transactions!I:I,Transactions!D:D,Accounts!A104,Transactions!A:A,"&lt;01/09/12",Transactions!A:A,"&gt;31/7/12")</f>
        <v>0</v>
      </c>
      <c r="H104" s="2">
        <f>SUMIFS(Transactions!I:I,Transactions!D:D,Accounts!A104,Transactions!A:A,"&lt;01/10/12",Transactions!A:A,"&gt;31/8/12")</f>
        <v>0</v>
      </c>
      <c r="I104" s="2">
        <f>SUMIFS(Transactions!I:I,Transactions!D:D,Accounts!A104,Transactions!A:A,"&lt;01/11/12",Transactions!A:A,"&gt;30/9/12")</f>
        <v>0</v>
      </c>
      <c r="J104" s="2">
        <f>SUMIFS(Transactions!I:I,Transactions!D:D,Accounts!A104,Transactions!A:A,"&lt;01/12/12",Transactions!A:A,"&gt;31/10/12")</f>
        <v>0</v>
      </c>
      <c r="K104" s="2">
        <f>SUMIFS(Transactions!I:I,Transactions!D:D,Accounts!A104,Transactions!A:A,"&lt;01/1/13",Transactions!A:A,"&gt;30/11/12")</f>
        <v>0</v>
      </c>
      <c r="L104" s="2">
        <f>SUMIFS(Transactions!I:I,Transactions!D:D,Accounts!A104,Transactions!A:A,"&lt;01/2/13",Transactions!A:A,"&gt;31/12/12")</f>
        <v>0</v>
      </c>
      <c r="M104" s="2">
        <f>SUMIFS(Transactions!I:I,Transactions!D:D,Accounts!A104,Transactions!A:A,"&lt;01/3/13",Transactions!A:A,"&gt;31/1/13")</f>
        <v>0</v>
      </c>
      <c r="N104" s="2">
        <f>SUMIFS(Transactions!I:I,Transactions!D:D,Accounts!A104,Transactions!A:A,"&lt;01/4/13",Transactions!A:A,"&gt;28/2/13")</f>
        <v>0</v>
      </c>
      <c r="O104" s="2">
        <f>SUMIFS(Transactions!I:I,Transactions!D:D,Accounts!A104,Transactions!A:A,"&lt;01/5/13",Transactions!A:A,"&gt;31/3/13")</f>
        <v>0</v>
      </c>
      <c r="P104" s="2">
        <f>SUMIFS(Transactions!I:I,Transactions!D:D,Accounts!A104,Transactions!A:A,"&lt;01/6/13",Transactions!A:A,"&gt;30/4/13")</f>
        <v>0</v>
      </c>
      <c r="Q104" s="2">
        <f>SUMIFS(Transactions!I:I,Transactions!D:D,Accounts!A104,Transactions!A:A,"&lt;01/7/13",Transactions!A:A,"&gt;31/5/13")</f>
        <v>0</v>
      </c>
    </row>
    <row r="105" spans="1:17" x14ac:dyDescent="0.2">
      <c r="A105" s="75">
        <v>523</v>
      </c>
      <c r="C105" s="5" t="s">
        <v>16</v>
      </c>
      <c r="E105" s="11">
        <f t="shared" si="1"/>
        <v>0</v>
      </c>
      <c r="F105" s="2">
        <f>SUMIFS(Transactions!I:I,Transactions!D:D,Accounts!A105,Transactions!A:A,"&lt;01/08/12",Transactions!A:A,"&gt;30/6/12")</f>
        <v>0</v>
      </c>
      <c r="G105" s="2">
        <f>SUMIFS(Transactions!I:I,Transactions!D:D,Accounts!A105,Transactions!A:A,"&lt;01/09/12",Transactions!A:A,"&gt;31/7/12")</f>
        <v>0</v>
      </c>
      <c r="H105" s="2">
        <f>SUMIFS(Transactions!I:I,Transactions!D:D,Accounts!A105,Transactions!A:A,"&lt;01/10/12",Transactions!A:A,"&gt;31/8/12")</f>
        <v>0</v>
      </c>
      <c r="I105" s="2">
        <f>SUMIFS(Transactions!I:I,Transactions!D:D,Accounts!A105,Transactions!A:A,"&lt;01/11/12",Transactions!A:A,"&gt;30/9/12")</f>
        <v>0</v>
      </c>
      <c r="J105" s="2">
        <f>SUMIFS(Transactions!I:I,Transactions!D:D,Accounts!A105,Transactions!A:A,"&lt;01/12/12",Transactions!A:A,"&gt;31/10/12")</f>
        <v>0</v>
      </c>
      <c r="K105" s="2">
        <f>SUMIFS(Transactions!I:I,Transactions!D:D,Accounts!A105,Transactions!A:A,"&lt;01/1/13",Transactions!A:A,"&gt;30/11/12")</f>
        <v>0</v>
      </c>
      <c r="L105" s="2">
        <f>SUMIFS(Transactions!I:I,Transactions!D:D,Accounts!A105,Transactions!A:A,"&lt;01/2/13",Transactions!A:A,"&gt;31/12/12")</f>
        <v>0</v>
      </c>
      <c r="M105" s="2">
        <f>SUMIFS(Transactions!I:I,Transactions!D:D,Accounts!A105,Transactions!A:A,"&lt;01/3/13",Transactions!A:A,"&gt;31/1/13")</f>
        <v>0</v>
      </c>
      <c r="N105" s="2">
        <f>SUMIFS(Transactions!I:I,Transactions!D:D,Accounts!A105,Transactions!A:A,"&lt;01/4/13",Transactions!A:A,"&gt;28/2/13")</f>
        <v>0</v>
      </c>
      <c r="O105" s="2">
        <f>SUMIFS(Transactions!I:I,Transactions!D:D,Accounts!A105,Transactions!A:A,"&lt;01/5/13",Transactions!A:A,"&gt;31/3/13")</f>
        <v>0</v>
      </c>
      <c r="P105" s="2">
        <f>SUMIFS(Transactions!I:I,Transactions!D:D,Accounts!A105,Transactions!A:A,"&lt;01/6/13",Transactions!A:A,"&gt;30/4/13")</f>
        <v>0</v>
      </c>
      <c r="Q105" s="2">
        <f>SUMIFS(Transactions!I:I,Transactions!D:D,Accounts!A105,Transactions!A:A,"&lt;01/7/13",Transactions!A:A,"&gt;31/5/13")</f>
        <v>0</v>
      </c>
    </row>
    <row r="106" spans="1:17" x14ac:dyDescent="0.2">
      <c r="A106" s="75">
        <v>524</v>
      </c>
      <c r="C106" s="5" t="s">
        <v>16</v>
      </c>
      <c r="E106" s="11">
        <f t="shared" si="1"/>
        <v>0</v>
      </c>
      <c r="F106" s="2">
        <f>SUMIFS(Transactions!I:I,Transactions!D:D,Accounts!A106,Transactions!A:A,"&lt;01/08/12",Transactions!A:A,"&gt;30/6/12")</f>
        <v>0</v>
      </c>
      <c r="G106" s="2">
        <f>SUMIFS(Transactions!I:I,Transactions!D:D,Accounts!A106,Transactions!A:A,"&lt;01/09/12",Transactions!A:A,"&gt;31/7/12")</f>
        <v>0</v>
      </c>
      <c r="H106" s="2">
        <f>SUMIFS(Transactions!I:I,Transactions!D:D,Accounts!A106,Transactions!A:A,"&lt;01/10/12",Transactions!A:A,"&gt;31/8/12")</f>
        <v>0</v>
      </c>
      <c r="I106" s="2">
        <f>SUMIFS(Transactions!I:I,Transactions!D:D,Accounts!A106,Transactions!A:A,"&lt;01/11/12",Transactions!A:A,"&gt;30/9/12")</f>
        <v>0</v>
      </c>
      <c r="J106" s="2">
        <f>SUMIFS(Transactions!I:I,Transactions!D:D,Accounts!A106,Transactions!A:A,"&lt;01/12/12",Transactions!A:A,"&gt;31/10/12")</f>
        <v>0</v>
      </c>
      <c r="K106" s="2">
        <f>SUMIFS(Transactions!I:I,Transactions!D:D,Accounts!A106,Transactions!A:A,"&lt;01/1/13",Transactions!A:A,"&gt;30/11/12")</f>
        <v>0</v>
      </c>
      <c r="L106" s="2">
        <f>SUMIFS(Transactions!I:I,Transactions!D:D,Accounts!A106,Transactions!A:A,"&lt;01/2/13",Transactions!A:A,"&gt;31/12/12")</f>
        <v>0</v>
      </c>
      <c r="M106" s="2">
        <f>SUMIFS(Transactions!I:I,Transactions!D:D,Accounts!A106,Transactions!A:A,"&lt;01/3/13",Transactions!A:A,"&gt;31/1/13")</f>
        <v>0</v>
      </c>
      <c r="N106" s="2">
        <f>SUMIFS(Transactions!I:I,Transactions!D:D,Accounts!A106,Transactions!A:A,"&lt;01/4/13",Transactions!A:A,"&gt;28/2/13")</f>
        <v>0</v>
      </c>
      <c r="O106" s="2">
        <f>SUMIFS(Transactions!I:I,Transactions!D:D,Accounts!A106,Transactions!A:A,"&lt;01/5/13",Transactions!A:A,"&gt;31/3/13")</f>
        <v>0</v>
      </c>
      <c r="P106" s="2">
        <f>SUMIFS(Transactions!I:I,Transactions!D:D,Accounts!A106,Transactions!A:A,"&lt;01/6/13",Transactions!A:A,"&gt;30/4/13")</f>
        <v>0</v>
      </c>
      <c r="Q106" s="2">
        <f>SUMIFS(Transactions!I:I,Transactions!D:D,Accounts!A106,Transactions!A:A,"&lt;01/7/13",Transactions!A:A,"&gt;31/5/13")</f>
        <v>0</v>
      </c>
    </row>
    <row r="107" spans="1:17" x14ac:dyDescent="0.2">
      <c r="A107" s="75">
        <v>525</v>
      </c>
      <c r="C107" s="5" t="s">
        <v>16</v>
      </c>
      <c r="E107" s="11">
        <f t="shared" si="1"/>
        <v>0</v>
      </c>
      <c r="F107" s="2">
        <f>SUMIFS(Transactions!I:I,Transactions!D:D,Accounts!A107,Transactions!A:A,"&lt;01/08/12",Transactions!A:A,"&gt;30/6/12")</f>
        <v>0</v>
      </c>
      <c r="G107" s="2">
        <f>SUMIFS(Transactions!I:I,Transactions!D:D,Accounts!A107,Transactions!A:A,"&lt;01/09/12",Transactions!A:A,"&gt;31/7/12")</f>
        <v>0</v>
      </c>
      <c r="H107" s="2">
        <f>SUMIFS(Transactions!I:I,Transactions!D:D,Accounts!A107,Transactions!A:A,"&lt;01/10/12",Transactions!A:A,"&gt;31/8/12")</f>
        <v>0</v>
      </c>
      <c r="I107" s="2">
        <f>SUMIFS(Transactions!I:I,Transactions!D:D,Accounts!A107,Transactions!A:A,"&lt;01/11/12",Transactions!A:A,"&gt;30/9/12")</f>
        <v>0</v>
      </c>
      <c r="J107" s="2">
        <f>SUMIFS(Transactions!I:I,Transactions!D:D,Accounts!A107,Transactions!A:A,"&lt;01/12/12",Transactions!A:A,"&gt;31/10/12")</f>
        <v>0</v>
      </c>
      <c r="K107" s="2">
        <f>SUMIFS(Transactions!I:I,Transactions!D:D,Accounts!A107,Transactions!A:A,"&lt;01/1/13",Transactions!A:A,"&gt;30/11/12")</f>
        <v>0</v>
      </c>
      <c r="L107" s="2">
        <f>SUMIFS(Transactions!I:I,Transactions!D:D,Accounts!A107,Transactions!A:A,"&lt;01/2/13",Transactions!A:A,"&gt;31/12/12")</f>
        <v>0</v>
      </c>
      <c r="M107" s="2">
        <f>SUMIFS(Transactions!I:I,Transactions!D:D,Accounts!A107,Transactions!A:A,"&lt;01/3/13",Transactions!A:A,"&gt;31/1/13")</f>
        <v>0</v>
      </c>
      <c r="N107" s="2">
        <f>SUMIFS(Transactions!I:I,Transactions!D:D,Accounts!A107,Transactions!A:A,"&lt;01/4/13",Transactions!A:A,"&gt;28/2/13")</f>
        <v>0</v>
      </c>
      <c r="O107" s="2">
        <f>SUMIFS(Transactions!I:I,Transactions!D:D,Accounts!A107,Transactions!A:A,"&lt;01/5/13",Transactions!A:A,"&gt;31/3/13")</f>
        <v>0</v>
      </c>
      <c r="P107" s="2">
        <f>SUMIFS(Transactions!I:I,Transactions!D:D,Accounts!A107,Transactions!A:A,"&lt;01/6/13",Transactions!A:A,"&gt;30/4/13")</f>
        <v>0</v>
      </c>
      <c r="Q107" s="2">
        <f>SUMIFS(Transactions!I:I,Transactions!D:D,Accounts!A107,Transactions!A:A,"&lt;01/7/13",Transactions!A:A,"&gt;31/5/13")</f>
        <v>0</v>
      </c>
    </row>
    <row r="108" spans="1:17" x14ac:dyDescent="0.2">
      <c r="A108" s="75">
        <v>526</v>
      </c>
      <c r="B108" s="46"/>
      <c r="C108" s="5" t="s">
        <v>16</v>
      </c>
      <c r="E108" s="11">
        <f t="shared" si="1"/>
        <v>0</v>
      </c>
      <c r="F108" s="2">
        <f>SUMIFS(Transactions!I:I,Transactions!D:D,Accounts!A108,Transactions!A:A,"&lt;01/08/12",Transactions!A:A,"&gt;30/6/12")</f>
        <v>0</v>
      </c>
      <c r="G108" s="2">
        <f>SUMIFS(Transactions!I:I,Transactions!D:D,Accounts!A108,Transactions!A:A,"&lt;01/09/12",Transactions!A:A,"&gt;31/7/12")</f>
        <v>0</v>
      </c>
      <c r="H108" s="2">
        <f>SUMIFS(Transactions!I:I,Transactions!D:D,Accounts!A108,Transactions!A:A,"&lt;01/10/12",Transactions!A:A,"&gt;31/8/12")</f>
        <v>0</v>
      </c>
      <c r="I108" s="2">
        <f>SUMIFS(Transactions!I:I,Transactions!D:D,Accounts!A108,Transactions!A:A,"&lt;01/11/12",Transactions!A:A,"&gt;30/9/12")</f>
        <v>0</v>
      </c>
      <c r="J108" s="2">
        <f>SUMIFS(Transactions!I:I,Transactions!D:D,Accounts!A108,Transactions!A:A,"&lt;01/12/12",Transactions!A:A,"&gt;31/10/12")</f>
        <v>0</v>
      </c>
      <c r="K108" s="2">
        <f>SUMIFS(Transactions!I:I,Transactions!D:D,Accounts!A108,Transactions!A:A,"&lt;01/1/13",Transactions!A:A,"&gt;30/11/12")</f>
        <v>0</v>
      </c>
      <c r="L108" s="2">
        <f>SUMIFS(Transactions!I:I,Transactions!D:D,Accounts!A108,Transactions!A:A,"&lt;01/2/13",Transactions!A:A,"&gt;31/12/12")</f>
        <v>0</v>
      </c>
      <c r="M108" s="2">
        <f>SUMIFS(Transactions!I:I,Transactions!D:D,Accounts!A108,Transactions!A:A,"&lt;01/3/13",Transactions!A:A,"&gt;31/1/13")</f>
        <v>0</v>
      </c>
      <c r="N108" s="2">
        <f>SUMIFS(Transactions!I:I,Transactions!D:D,Accounts!A108,Transactions!A:A,"&lt;01/4/13",Transactions!A:A,"&gt;28/2/13")</f>
        <v>0</v>
      </c>
      <c r="O108" s="2">
        <f>SUMIFS(Transactions!I:I,Transactions!D:D,Accounts!A108,Transactions!A:A,"&lt;01/5/13",Transactions!A:A,"&gt;31/3/13")</f>
        <v>0</v>
      </c>
      <c r="P108" s="2">
        <f>SUMIFS(Transactions!I:I,Transactions!D:D,Accounts!A108,Transactions!A:A,"&lt;01/6/13",Transactions!A:A,"&gt;30/4/13")</f>
        <v>0</v>
      </c>
      <c r="Q108" s="2">
        <f>SUMIFS(Transactions!I:I,Transactions!D:D,Accounts!A108,Transactions!A:A,"&lt;01/7/13",Transactions!A:A,"&gt;31/5/13")</f>
        <v>0</v>
      </c>
    </row>
    <row r="109" spans="1:17" x14ac:dyDescent="0.2">
      <c r="A109" s="75">
        <v>527</v>
      </c>
      <c r="C109" s="5" t="s">
        <v>16</v>
      </c>
      <c r="E109" s="11">
        <f t="shared" si="1"/>
        <v>0</v>
      </c>
      <c r="F109" s="2">
        <f>SUMIFS(Transactions!I:I,Transactions!D:D,Accounts!A109,Transactions!A:A,"&lt;01/08/12",Transactions!A:A,"&gt;30/6/12")</f>
        <v>0</v>
      </c>
      <c r="G109" s="2">
        <f>SUMIFS(Transactions!I:I,Transactions!D:D,Accounts!A109,Transactions!A:A,"&lt;01/09/12",Transactions!A:A,"&gt;31/7/12")</f>
        <v>0</v>
      </c>
      <c r="H109" s="2">
        <f>SUMIFS(Transactions!I:I,Transactions!D:D,Accounts!A109,Transactions!A:A,"&lt;01/10/12",Transactions!A:A,"&gt;31/8/12")</f>
        <v>0</v>
      </c>
      <c r="I109" s="2">
        <f>SUMIFS(Transactions!I:I,Transactions!D:D,Accounts!A109,Transactions!A:A,"&lt;01/11/12",Transactions!A:A,"&gt;30/9/12")</f>
        <v>0</v>
      </c>
      <c r="J109" s="2">
        <f>SUMIFS(Transactions!I:I,Transactions!D:D,Accounts!A109,Transactions!A:A,"&lt;01/12/12",Transactions!A:A,"&gt;31/10/12")</f>
        <v>0</v>
      </c>
      <c r="K109" s="2">
        <f>SUMIFS(Transactions!I:I,Transactions!D:D,Accounts!A109,Transactions!A:A,"&lt;01/1/13",Transactions!A:A,"&gt;30/11/12")</f>
        <v>0</v>
      </c>
      <c r="L109" s="2">
        <f>SUMIFS(Transactions!I:I,Transactions!D:D,Accounts!A109,Transactions!A:A,"&lt;01/2/13",Transactions!A:A,"&gt;31/12/12")</f>
        <v>0</v>
      </c>
      <c r="M109" s="2">
        <f>SUMIFS(Transactions!I:I,Transactions!D:D,Accounts!A109,Transactions!A:A,"&lt;01/3/13",Transactions!A:A,"&gt;31/1/13")</f>
        <v>0</v>
      </c>
      <c r="N109" s="2">
        <f>SUMIFS(Transactions!I:I,Transactions!D:D,Accounts!A109,Transactions!A:A,"&lt;01/4/13",Transactions!A:A,"&gt;28/2/13")</f>
        <v>0</v>
      </c>
      <c r="O109" s="2">
        <f>SUMIFS(Transactions!I:I,Transactions!D:D,Accounts!A109,Transactions!A:A,"&lt;01/5/13",Transactions!A:A,"&gt;31/3/13")</f>
        <v>0</v>
      </c>
      <c r="P109" s="2">
        <f>SUMIFS(Transactions!I:I,Transactions!D:D,Accounts!A109,Transactions!A:A,"&lt;01/6/13",Transactions!A:A,"&gt;30/4/13")</f>
        <v>0</v>
      </c>
      <c r="Q109" s="2">
        <f>SUMIFS(Transactions!I:I,Transactions!D:D,Accounts!A109,Transactions!A:A,"&lt;01/7/13",Transactions!A:A,"&gt;31/5/13")</f>
        <v>0</v>
      </c>
    </row>
    <row r="110" spans="1:17" x14ac:dyDescent="0.2">
      <c r="A110" s="75">
        <v>528</v>
      </c>
      <c r="C110" s="5" t="s">
        <v>16</v>
      </c>
      <c r="E110" s="11">
        <f t="shared" si="1"/>
        <v>0</v>
      </c>
      <c r="F110" s="2">
        <f>SUMIFS(Transactions!I:I,Transactions!D:D,Accounts!A110,Transactions!A:A,"&lt;01/08/12",Transactions!A:A,"&gt;30/6/12")</f>
        <v>0</v>
      </c>
      <c r="G110" s="2">
        <f>SUMIFS(Transactions!I:I,Transactions!D:D,Accounts!A110,Transactions!A:A,"&lt;01/09/12",Transactions!A:A,"&gt;31/7/12")</f>
        <v>0</v>
      </c>
      <c r="H110" s="2">
        <f>SUMIFS(Transactions!I:I,Transactions!D:D,Accounts!A110,Transactions!A:A,"&lt;01/10/12",Transactions!A:A,"&gt;31/8/12")</f>
        <v>0</v>
      </c>
      <c r="I110" s="2">
        <f>SUMIFS(Transactions!I:I,Transactions!D:D,Accounts!A110,Transactions!A:A,"&lt;01/11/12",Transactions!A:A,"&gt;30/9/12")</f>
        <v>0</v>
      </c>
      <c r="J110" s="2">
        <f>SUMIFS(Transactions!I:I,Transactions!D:D,Accounts!A110,Transactions!A:A,"&lt;01/12/12",Transactions!A:A,"&gt;31/10/12")</f>
        <v>0</v>
      </c>
      <c r="K110" s="2">
        <f>SUMIFS(Transactions!I:I,Transactions!D:D,Accounts!A110,Transactions!A:A,"&lt;01/1/13",Transactions!A:A,"&gt;30/11/12")</f>
        <v>0</v>
      </c>
      <c r="L110" s="2">
        <f>SUMIFS(Transactions!I:I,Transactions!D:D,Accounts!A110,Transactions!A:A,"&lt;01/2/13",Transactions!A:A,"&gt;31/12/12")</f>
        <v>0</v>
      </c>
      <c r="M110" s="2">
        <f>SUMIFS(Transactions!I:I,Transactions!D:D,Accounts!A110,Transactions!A:A,"&lt;01/3/13",Transactions!A:A,"&gt;31/1/13")</f>
        <v>0</v>
      </c>
      <c r="N110" s="2">
        <f>SUMIFS(Transactions!I:I,Transactions!D:D,Accounts!A110,Transactions!A:A,"&lt;01/4/13",Transactions!A:A,"&gt;28/2/13")</f>
        <v>0</v>
      </c>
      <c r="O110" s="2">
        <f>SUMIFS(Transactions!I:I,Transactions!D:D,Accounts!A110,Transactions!A:A,"&lt;01/5/13",Transactions!A:A,"&gt;31/3/13")</f>
        <v>0</v>
      </c>
      <c r="P110" s="2">
        <f>SUMIFS(Transactions!I:I,Transactions!D:D,Accounts!A110,Transactions!A:A,"&lt;01/6/13",Transactions!A:A,"&gt;30/4/13")</f>
        <v>0</v>
      </c>
      <c r="Q110" s="2">
        <f>SUMIFS(Transactions!I:I,Transactions!D:D,Accounts!A110,Transactions!A:A,"&lt;01/7/13",Transactions!A:A,"&gt;31/5/13")</f>
        <v>0</v>
      </c>
    </row>
    <row r="111" spans="1:17" x14ac:dyDescent="0.2">
      <c r="A111" s="75">
        <v>529</v>
      </c>
      <c r="E111" s="11">
        <f t="shared" si="1"/>
        <v>0</v>
      </c>
      <c r="F111" s="2">
        <f>SUMIFS(Transactions!I:I,Transactions!D:D,Accounts!A111,Transactions!A:A,"&lt;01/08/12",Transactions!A:A,"&gt;30/6/12")</f>
        <v>0</v>
      </c>
      <c r="G111" s="2">
        <f>SUMIFS(Transactions!I:I,Transactions!D:D,Accounts!A111,Transactions!A:A,"&lt;01/09/12",Transactions!A:A,"&gt;31/7/12")</f>
        <v>0</v>
      </c>
      <c r="H111" s="2">
        <f>SUMIFS(Transactions!I:I,Transactions!D:D,Accounts!A111,Transactions!A:A,"&lt;01/10/12",Transactions!A:A,"&gt;31/8/12")</f>
        <v>0</v>
      </c>
      <c r="I111" s="2">
        <f>SUMIFS(Transactions!I:I,Transactions!D:D,Accounts!A111,Transactions!A:A,"&lt;01/11/12",Transactions!A:A,"&gt;30/9/12")</f>
        <v>0</v>
      </c>
      <c r="J111" s="2">
        <f>SUMIFS(Transactions!I:I,Transactions!D:D,Accounts!A111,Transactions!A:A,"&lt;01/12/12",Transactions!A:A,"&gt;31/10/12")</f>
        <v>0</v>
      </c>
      <c r="K111" s="2">
        <f>SUMIFS(Transactions!I:I,Transactions!D:D,Accounts!A111,Transactions!A:A,"&lt;01/1/13",Transactions!A:A,"&gt;30/11/12")</f>
        <v>0</v>
      </c>
      <c r="L111" s="2">
        <f>SUMIFS(Transactions!I:I,Transactions!D:D,Accounts!A111,Transactions!A:A,"&lt;01/2/13",Transactions!A:A,"&gt;31/12/12")</f>
        <v>0</v>
      </c>
      <c r="M111" s="2">
        <f>SUMIFS(Transactions!I:I,Transactions!D:D,Accounts!A111,Transactions!A:A,"&lt;01/3/13",Transactions!A:A,"&gt;31/1/13")</f>
        <v>0</v>
      </c>
      <c r="N111" s="2">
        <f>SUMIFS(Transactions!I:I,Transactions!D:D,Accounts!A111,Transactions!A:A,"&lt;01/4/13",Transactions!A:A,"&gt;28/2/13")</f>
        <v>0</v>
      </c>
      <c r="O111" s="2">
        <f>SUMIFS(Transactions!I:I,Transactions!D:D,Accounts!A111,Transactions!A:A,"&lt;01/5/13",Transactions!A:A,"&gt;31/3/13")</f>
        <v>0</v>
      </c>
      <c r="P111" s="2">
        <f>SUMIFS(Transactions!I:I,Transactions!D:D,Accounts!A111,Transactions!A:A,"&lt;01/6/13",Transactions!A:A,"&gt;30/4/13")</f>
        <v>0</v>
      </c>
      <c r="Q111" s="2">
        <f>SUMIFS(Transactions!I:I,Transactions!D:D,Accounts!A111,Transactions!A:A,"&lt;01/7/13",Transactions!A:A,"&gt;31/5/13")</f>
        <v>0</v>
      </c>
    </row>
    <row r="112" spans="1:17" x14ac:dyDescent="0.2">
      <c r="A112" s="75">
        <v>530</v>
      </c>
      <c r="C112" s="5" t="s">
        <v>16</v>
      </c>
      <c r="E112" s="11">
        <f t="shared" si="1"/>
        <v>0</v>
      </c>
      <c r="F112" s="2">
        <f>SUMIFS(Transactions!I:I,Transactions!D:D,Accounts!A112,Transactions!A:A,"&lt;01/08/12",Transactions!A:A,"&gt;30/6/12")</f>
        <v>0</v>
      </c>
      <c r="G112" s="2">
        <f>SUMIFS(Transactions!I:I,Transactions!D:D,Accounts!A112,Transactions!A:A,"&lt;01/09/12",Transactions!A:A,"&gt;31/7/12")</f>
        <v>0</v>
      </c>
      <c r="H112" s="2">
        <f>SUMIFS(Transactions!I:I,Transactions!D:D,Accounts!A112,Transactions!A:A,"&lt;01/10/12",Transactions!A:A,"&gt;31/8/12")</f>
        <v>0</v>
      </c>
      <c r="I112" s="2">
        <f>SUMIFS(Transactions!I:I,Transactions!D:D,Accounts!A112,Transactions!A:A,"&lt;01/11/12",Transactions!A:A,"&gt;30/9/12")</f>
        <v>0</v>
      </c>
      <c r="J112" s="2">
        <f>SUMIFS(Transactions!I:I,Transactions!D:D,Accounts!A112,Transactions!A:A,"&lt;01/12/12",Transactions!A:A,"&gt;31/10/12")</f>
        <v>0</v>
      </c>
      <c r="K112" s="2">
        <f>SUMIFS(Transactions!I:I,Transactions!D:D,Accounts!A112,Transactions!A:A,"&lt;01/1/13",Transactions!A:A,"&gt;30/11/12")</f>
        <v>0</v>
      </c>
      <c r="L112" s="2">
        <f>SUMIFS(Transactions!I:I,Transactions!D:D,Accounts!A112,Transactions!A:A,"&lt;01/2/13",Transactions!A:A,"&gt;31/12/12")</f>
        <v>0</v>
      </c>
      <c r="M112" s="2">
        <f>SUMIFS(Transactions!I:I,Transactions!D:D,Accounts!A112,Transactions!A:A,"&lt;01/3/13",Transactions!A:A,"&gt;31/1/13")</f>
        <v>0</v>
      </c>
      <c r="N112" s="2">
        <f>SUMIFS(Transactions!I:I,Transactions!D:D,Accounts!A112,Transactions!A:A,"&lt;01/4/13",Transactions!A:A,"&gt;28/2/13")</f>
        <v>0</v>
      </c>
      <c r="O112" s="2">
        <f>SUMIFS(Transactions!I:I,Transactions!D:D,Accounts!A112,Transactions!A:A,"&lt;01/5/13",Transactions!A:A,"&gt;31/3/13")</f>
        <v>0</v>
      </c>
      <c r="P112" s="2">
        <f>SUMIFS(Transactions!I:I,Transactions!D:D,Accounts!A112,Transactions!A:A,"&lt;01/6/13",Transactions!A:A,"&gt;30/4/13")</f>
        <v>0</v>
      </c>
      <c r="Q112" s="2">
        <f>SUMIFS(Transactions!I:I,Transactions!D:D,Accounts!A112,Transactions!A:A,"&lt;01/7/13",Transactions!A:A,"&gt;31/5/13")</f>
        <v>0</v>
      </c>
    </row>
    <row r="113" spans="1:17" x14ac:dyDescent="0.2">
      <c r="A113" s="75">
        <v>531</v>
      </c>
      <c r="C113" s="5" t="s">
        <v>16</v>
      </c>
      <c r="E113" s="11">
        <f t="shared" si="1"/>
        <v>0</v>
      </c>
      <c r="F113" s="2">
        <f>SUMIFS(Transactions!I:I,Transactions!D:D,Accounts!A113,Transactions!A:A,"&lt;01/08/12",Transactions!A:A,"&gt;30/6/12")</f>
        <v>0</v>
      </c>
      <c r="G113" s="2">
        <f>SUMIFS(Transactions!I:I,Transactions!D:D,Accounts!A113,Transactions!A:A,"&lt;01/09/12",Transactions!A:A,"&gt;31/7/12")</f>
        <v>0</v>
      </c>
      <c r="H113" s="2">
        <f>SUMIFS(Transactions!I:I,Transactions!D:D,Accounts!A113,Transactions!A:A,"&lt;01/10/12",Transactions!A:A,"&gt;31/8/12")</f>
        <v>0</v>
      </c>
      <c r="I113" s="2">
        <f>SUMIFS(Transactions!I:I,Transactions!D:D,Accounts!A113,Transactions!A:A,"&lt;01/11/12",Transactions!A:A,"&gt;30/9/12")</f>
        <v>0</v>
      </c>
      <c r="J113" s="2">
        <f>SUMIFS(Transactions!I:I,Transactions!D:D,Accounts!A113,Transactions!A:A,"&lt;01/12/12",Transactions!A:A,"&gt;31/10/12")</f>
        <v>0</v>
      </c>
      <c r="K113" s="2">
        <f>SUMIFS(Transactions!I:I,Transactions!D:D,Accounts!A113,Transactions!A:A,"&lt;01/1/13",Transactions!A:A,"&gt;30/11/12")</f>
        <v>0</v>
      </c>
      <c r="L113" s="2">
        <f>SUMIFS(Transactions!I:I,Transactions!D:D,Accounts!A113,Transactions!A:A,"&lt;01/2/13",Transactions!A:A,"&gt;31/12/12")</f>
        <v>0</v>
      </c>
      <c r="M113" s="2">
        <f>SUMIFS(Transactions!I:I,Transactions!D:D,Accounts!A113,Transactions!A:A,"&lt;01/3/13",Transactions!A:A,"&gt;31/1/13")</f>
        <v>0</v>
      </c>
      <c r="N113" s="2">
        <f>SUMIFS(Transactions!I:I,Transactions!D:D,Accounts!A113,Transactions!A:A,"&lt;01/4/13",Transactions!A:A,"&gt;28/2/13")</f>
        <v>0</v>
      </c>
      <c r="O113" s="2">
        <f>SUMIFS(Transactions!I:I,Transactions!D:D,Accounts!A113,Transactions!A:A,"&lt;01/5/13",Transactions!A:A,"&gt;31/3/13")</f>
        <v>0</v>
      </c>
      <c r="P113" s="2">
        <f>SUMIFS(Transactions!I:I,Transactions!D:D,Accounts!A113,Transactions!A:A,"&lt;01/6/13",Transactions!A:A,"&gt;30/4/13")</f>
        <v>0</v>
      </c>
      <c r="Q113" s="2">
        <f>SUMIFS(Transactions!I:I,Transactions!D:D,Accounts!A113,Transactions!A:A,"&lt;01/7/13",Transactions!A:A,"&gt;31/5/13")</f>
        <v>0</v>
      </c>
    </row>
    <row r="114" spans="1:17" x14ac:dyDescent="0.2">
      <c r="B114" s="44" t="s">
        <v>18</v>
      </c>
      <c r="C114" s="5" t="s">
        <v>16</v>
      </c>
      <c r="E114" s="11">
        <f t="shared" si="1"/>
        <v>0</v>
      </c>
      <c r="F114" s="2">
        <f>SUMIFS(Transactions!I:I,Transactions!D:D,Accounts!A114,Transactions!A:A,"&lt;01/08/12",Transactions!A:A,"&gt;30/6/12")</f>
        <v>0</v>
      </c>
      <c r="G114" s="2">
        <f>SUMIFS(Transactions!I:I,Transactions!D:D,Accounts!A114,Transactions!A:A,"&lt;01/09/12",Transactions!A:A,"&gt;31/7/12")</f>
        <v>0</v>
      </c>
      <c r="H114" s="2">
        <f>SUMIFS(Transactions!I:I,Transactions!D:D,Accounts!A114,Transactions!A:A,"&lt;01/10/12",Transactions!A:A,"&gt;31/8/12")</f>
        <v>0</v>
      </c>
      <c r="I114" s="2">
        <f>SUMIFS(Transactions!I:I,Transactions!D:D,Accounts!A114,Transactions!A:A,"&lt;01/11/12",Transactions!A:A,"&gt;30/9/12")</f>
        <v>0</v>
      </c>
      <c r="J114" s="2">
        <f>SUMIFS(Transactions!I:I,Transactions!D:D,Accounts!A114,Transactions!A:A,"&lt;01/12/12",Transactions!A:A,"&gt;31/10/12")</f>
        <v>0</v>
      </c>
      <c r="K114" s="2">
        <f>SUMIFS(Transactions!I:I,Transactions!D:D,Accounts!A114,Transactions!A:A,"&lt;01/1/13",Transactions!A:A,"&gt;30/11/12")</f>
        <v>0</v>
      </c>
      <c r="L114" s="2">
        <f>SUMIFS(Transactions!I:I,Transactions!D:D,Accounts!A114,Transactions!A:A,"&lt;01/2/13",Transactions!A:A,"&gt;31/12/12")</f>
        <v>0</v>
      </c>
      <c r="M114" s="2">
        <f>SUMIFS(Transactions!I:I,Transactions!D:D,Accounts!A114,Transactions!A:A,"&lt;01/3/13",Transactions!A:A,"&gt;31/1/13")</f>
        <v>0</v>
      </c>
      <c r="N114" s="2">
        <f>SUMIFS(Transactions!I:I,Transactions!D:D,Accounts!A114,Transactions!A:A,"&lt;01/4/13",Transactions!A:A,"&gt;28/2/13")</f>
        <v>0</v>
      </c>
      <c r="O114" s="2">
        <f>SUMIFS(Transactions!I:I,Transactions!D:D,Accounts!A114,Transactions!A:A,"&lt;01/5/13",Transactions!A:A,"&gt;31/3/13")</f>
        <v>0</v>
      </c>
      <c r="P114" s="2">
        <f>SUMIFS(Transactions!I:I,Transactions!D:D,Accounts!A114,Transactions!A:A,"&lt;01/6/13",Transactions!A:A,"&gt;30/4/13")</f>
        <v>0</v>
      </c>
      <c r="Q114" s="2">
        <f>SUMIFS(Transactions!I:I,Transactions!D:D,Accounts!A114,Transactions!A:A,"&lt;01/7/13",Transactions!A:A,"&gt;31/5/13")</f>
        <v>0</v>
      </c>
    </row>
    <row r="115" spans="1:17" x14ac:dyDescent="0.2">
      <c r="A115" s="75">
        <v>541</v>
      </c>
      <c r="B115" s="5" t="s">
        <v>18</v>
      </c>
      <c r="C115" s="5" t="s">
        <v>16</v>
      </c>
      <c r="E115" s="11">
        <f t="shared" si="1"/>
        <v>0</v>
      </c>
      <c r="F115" s="2">
        <f>SUMIFS(Transactions!I:I,Transactions!D:D,Accounts!A115,Transactions!A:A,"&lt;01/08/12",Transactions!A:A,"&gt;30/6/12")</f>
        <v>0</v>
      </c>
      <c r="G115" s="2">
        <f>SUMIFS(Transactions!I:I,Transactions!D:D,Accounts!A115,Transactions!A:A,"&lt;01/09/12",Transactions!A:A,"&gt;31/7/12")</f>
        <v>0</v>
      </c>
      <c r="H115" s="2">
        <f>SUMIFS(Transactions!I:I,Transactions!D:D,Accounts!A115,Transactions!A:A,"&lt;01/10/12",Transactions!A:A,"&gt;31/8/12")</f>
        <v>0</v>
      </c>
      <c r="I115" s="2">
        <f>SUMIFS(Transactions!I:I,Transactions!D:D,Accounts!A115,Transactions!A:A,"&lt;01/11/12",Transactions!A:A,"&gt;30/9/12")</f>
        <v>0</v>
      </c>
      <c r="J115" s="2">
        <f>SUMIFS(Transactions!I:I,Transactions!D:D,Accounts!A115,Transactions!A:A,"&lt;01/12/12",Transactions!A:A,"&gt;31/10/12")</f>
        <v>0</v>
      </c>
      <c r="K115" s="2">
        <f>SUMIFS(Transactions!I:I,Transactions!D:D,Accounts!A115,Transactions!A:A,"&lt;01/1/13",Transactions!A:A,"&gt;30/11/12")</f>
        <v>0</v>
      </c>
      <c r="L115" s="2">
        <f>SUMIFS(Transactions!I:I,Transactions!D:D,Accounts!A115,Transactions!A:A,"&lt;01/2/13",Transactions!A:A,"&gt;31/12/12")</f>
        <v>0</v>
      </c>
      <c r="M115" s="2">
        <f>SUMIFS(Transactions!I:I,Transactions!D:D,Accounts!A115,Transactions!A:A,"&lt;01/3/13",Transactions!A:A,"&gt;31/1/13")</f>
        <v>0</v>
      </c>
      <c r="N115" s="2">
        <f>SUMIFS(Transactions!I:I,Transactions!D:D,Accounts!A115,Transactions!A:A,"&lt;01/4/13",Transactions!A:A,"&gt;28/2/13")</f>
        <v>0</v>
      </c>
      <c r="O115" s="2">
        <f>SUMIFS(Transactions!I:I,Transactions!D:D,Accounts!A115,Transactions!A:A,"&lt;01/5/13",Transactions!A:A,"&gt;31/3/13")</f>
        <v>0</v>
      </c>
      <c r="P115" s="2">
        <f>SUMIFS(Transactions!I:I,Transactions!D:D,Accounts!A115,Transactions!A:A,"&lt;01/6/13",Transactions!A:A,"&gt;30/4/13")</f>
        <v>0</v>
      </c>
      <c r="Q115" s="2">
        <f>SUMIFS(Transactions!I:I,Transactions!D:D,Accounts!A115,Transactions!A:A,"&lt;01/7/13",Transactions!A:A,"&gt;31/5/13")</f>
        <v>0</v>
      </c>
    </row>
    <row r="116" spans="1:17" x14ac:dyDescent="0.2">
      <c r="C116" s="5" t="s">
        <v>16</v>
      </c>
      <c r="E116" s="11">
        <f t="shared" si="1"/>
        <v>0</v>
      </c>
      <c r="F116" s="2">
        <f>SUMIFS(Transactions!I:I,Transactions!D:D,Accounts!A116,Transactions!A:A,"&lt;01/08/12",Transactions!A:A,"&gt;30/6/12")</f>
        <v>0</v>
      </c>
      <c r="G116" s="2">
        <f>SUMIFS(Transactions!I:I,Transactions!D:D,Accounts!A116,Transactions!A:A,"&lt;01/09/12",Transactions!A:A,"&gt;31/7/12")</f>
        <v>0</v>
      </c>
      <c r="H116" s="2">
        <f>SUMIFS(Transactions!I:I,Transactions!D:D,Accounts!A116,Transactions!A:A,"&lt;01/10/12",Transactions!A:A,"&gt;31/8/12")</f>
        <v>0</v>
      </c>
      <c r="I116" s="2">
        <f>SUMIFS(Transactions!I:I,Transactions!D:D,Accounts!A116,Transactions!A:A,"&lt;01/11/12",Transactions!A:A,"&gt;30/9/12")</f>
        <v>0</v>
      </c>
      <c r="J116" s="2">
        <f>SUMIFS(Transactions!I:I,Transactions!D:D,Accounts!A116,Transactions!A:A,"&lt;01/12/12",Transactions!A:A,"&gt;31/10/12")</f>
        <v>0</v>
      </c>
      <c r="K116" s="2">
        <f>SUMIFS(Transactions!I:I,Transactions!D:D,Accounts!A116,Transactions!A:A,"&lt;01/1/13",Transactions!A:A,"&gt;30/11/12")</f>
        <v>0</v>
      </c>
      <c r="L116" s="2">
        <f>SUMIFS(Transactions!I:I,Transactions!D:D,Accounts!A116,Transactions!A:A,"&lt;01/2/13",Transactions!A:A,"&gt;31/12/12")</f>
        <v>0</v>
      </c>
      <c r="M116" s="2">
        <f>SUMIFS(Transactions!I:I,Transactions!D:D,Accounts!A116,Transactions!A:A,"&lt;01/3/13",Transactions!A:A,"&gt;31/1/13")</f>
        <v>0</v>
      </c>
      <c r="N116" s="2">
        <f>SUMIFS(Transactions!I:I,Transactions!D:D,Accounts!A116,Transactions!A:A,"&lt;01/4/13",Transactions!A:A,"&gt;28/2/13")</f>
        <v>0</v>
      </c>
      <c r="O116" s="2">
        <f>SUMIFS(Transactions!I:I,Transactions!D:D,Accounts!A116,Transactions!A:A,"&lt;01/5/13",Transactions!A:A,"&gt;31/3/13")</f>
        <v>0</v>
      </c>
      <c r="P116" s="2">
        <f>SUMIFS(Transactions!I:I,Transactions!D:D,Accounts!A116,Transactions!A:A,"&lt;01/6/13",Transactions!A:A,"&gt;30/4/13")</f>
        <v>0</v>
      </c>
      <c r="Q116" s="2">
        <f>SUMIFS(Transactions!I:I,Transactions!D:D,Accounts!A116,Transactions!A:A,"&lt;01/7/13",Transactions!A:A,"&gt;31/5/13")</f>
        <v>0</v>
      </c>
    </row>
    <row r="117" spans="1:17" x14ac:dyDescent="0.2">
      <c r="E117" s="11">
        <f t="shared" si="1"/>
        <v>0</v>
      </c>
      <c r="F117" s="2">
        <f>SUMIFS(Transactions!I:I,Transactions!D:D,Accounts!A117,Transactions!A:A,"&lt;01/08/12",Transactions!A:A,"&gt;30/6/12")</f>
        <v>0</v>
      </c>
      <c r="G117" s="2">
        <f>SUMIFS(Transactions!I:I,Transactions!D:D,Accounts!A117,Transactions!A:A,"&lt;01/09/12",Transactions!A:A,"&gt;31/7/12")</f>
        <v>0</v>
      </c>
      <c r="H117" s="2">
        <f>SUMIFS(Transactions!I:I,Transactions!D:D,Accounts!A117,Transactions!A:A,"&lt;01/10/12",Transactions!A:A,"&gt;31/8/12")</f>
        <v>0</v>
      </c>
      <c r="I117" s="2">
        <f>SUMIFS(Transactions!I:I,Transactions!D:D,Accounts!A117,Transactions!A:A,"&lt;01/11/12",Transactions!A:A,"&gt;30/9/12")</f>
        <v>0</v>
      </c>
      <c r="J117" s="2">
        <f>SUMIFS(Transactions!I:I,Transactions!D:D,Accounts!A117,Transactions!A:A,"&lt;01/12/12",Transactions!A:A,"&gt;31/10/12")</f>
        <v>0</v>
      </c>
      <c r="K117" s="2">
        <f>SUMIFS(Transactions!I:I,Transactions!D:D,Accounts!A117,Transactions!A:A,"&lt;01/1/13",Transactions!A:A,"&gt;30/11/12")</f>
        <v>0</v>
      </c>
      <c r="L117" s="2">
        <f>SUMIFS(Transactions!I:I,Transactions!D:D,Accounts!A117,Transactions!A:A,"&lt;01/2/13",Transactions!A:A,"&gt;31/12/12")</f>
        <v>0</v>
      </c>
      <c r="M117" s="2">
        <f>SUMIFS(Transactions!I:I,Transactions!D:D,Accounts!A117,Transactions!A:A,"&lt;01/3/13",Transactions!A:A,"&gt;31/1/13")</f>
        <v>0</v>
      </c>
      <c r="N117" s="2">
        <f>SUMIFS(Transactions!I:I,Transactions!D:D,Accounts!A117,Transactions!A:A,"&lt;01/4/13",Transactions!A:A,"&gt;28/2/13")</f>
        <v>0</v>
      </c>
      <c r="O117" s="2">
        <f>SUMIFS(Transactions!I:I,Transactions!D:D,Accounts!A117,Transactions!A:A,"&lt;01/5/13",Transactions!A:A,"&gt;31/3/13")</f>
        <v>0</v>
      </c>
      <c r="P117" s="2">
        <f>SUMIFS(Transactions!I:I,Transactions!D:D,Accounts!A117,Transactions!A:A,"&lt;01/6/13",Transactions!A:A,"&gt;30/4/13")</f>
        <v>0</v>
      </c>
      <c r="Q117" s="2">
        <f>SUMIFS(Transactions!I:I,Transactions!D:D,Accounts!A117,Transactions!A:A,"&lt;01/7/13",Transactions!A:A,"&gt;31/5/13")</f>
        <v>0</v>
      </c>
    </row>
    <row r="118" spans="1:17" x14ac:dyDescent="0.2">
      <c r="C118" s="5" t="s">
        <v>16</v>
      </c>
      <c r="E118" s="11">
        <f t="shared" si="1"/>
        <v>0</v>
      </c>
      <c r="F118" s="2">
        <f>SUMIFS(Transactions!I:I,Transactions!D:D,Accounts!A118,Transactions!A:A,"&lt;01/08/12",Transactions!A:A,"&gt;30/6/12")</f>
        <v>0</v>
      </c>
      <c r="G118" s="2">
        <f>SUMIFS(Transactions!I:I,Transactions!D:D,Accounts!A118,Transactions!A:A,"&lt;01/09/12",Transactions!A:A,"&gt;31/7/12")</f>
        <v>0</v>
      </c>
      <c r="H118" s="2">
        <f>SUMIFS(Transactions!I:I,Transactions!D:D,Accounts!A118,Transactions!A:A,"&lt;01/10/12",Transactions!A:A,"&gt;31/8/12")</f>
        <v>0</v>
      </c>
      <c r="I118" s="2">
        <f>SUMIFS(Transactions!I:I,Transactions!D:D,Accounts!A118,Transactions!A:A,"&lt;01/11/12",Transactions!A:A,"&gt;30/9/12")</f>
        <v>0</v>
      </c>
      <c r="J118" s="2">
        <f>SUMIFS(Transactions!I:I,Transactions!D:D,Accounts!A118,Transactions!A:A,"&lt;01/12/12",Transactions!A:A,"&gt;31/10/12")</f>
        <v>0</v>
      </c>
      <c r="K118" s="2">
        <f>SUMIFS(Transactions!I:I,Transactions!D:D,Accounts!A118,Transactions!A:A,"&lt;01/1/13",Transactions!A:A,"&gt;30/11/12")</f>
        <v>0</v>
      </c>
      <c r="L118" s="2">
        <f>SUMIFS(Transactions!I:I,Transactions!D:D,Accounts!A118,Transactions!A:A,"&lt;01/2/13",Transactions!A:A,"&gt;31/12/12")</f>
        <v>0</v>
      </c>
      <c r="M118" s="2">
        <f>SUMIFS(Transactions!I:I,Transactions!D:D,Accounts!A118,Transactions!A:A,"&lt;01/3/13",Transactions!A:A,"&gt;31/1/13")</f>
        <v>0</v>
      </c>
      <c r="N118" s="2">
        <f>SUMIFS(Transactions!I:I,Transactions!D:D,Accounts!A118,Transactions!A:A,"&lt;01/4/13",Transactions!A:A,"&gt;28/2/13")</f>
        <v>0</v>
      </c>
      <c r="O118" s="2">
        <f>SUMIFS(Transactions!I:I,Transactions!D:D,Accounts!A118,Transactions!A:A,"&lt;01/5/13",Transactions!A:A,"&gt;31/3/13")</f>
        <v>0</v>
      </c>
      <c r="P118" s="2">
        <f>SUMIFS(Transactions!I:I,Transactions!D:D,Accounts!A118,Transactions!A:A,"&lt;01/6/13",Transactions!A:A,"&gt;30/4/13")</f>
        <v>0</v>
      </c>
      <c r="Q118" s="2">
        <f>SUMIFS(Transactions!I:I,Transactions!D:D,Accounts!A118,Transactions!A:A,"&lt;01/7/13",Transactions!A:A,"&gt;31/5/13")</f>
        <v>0</v>
      </c>
    </row>
    <row r="119" spans="1:17" x14ac:dyDescent="0.2">
      <c r="E119" s="11">
        <f t="shared" si="1"/>
        <v>0</v>
      </c>
      <c r="F119" s="2">
        <f>SUMIFS(Transactions!I:I,Transactions!D:D,Accounts!A119,Transactions!A:A,"&lt;01/08/12",Transactions!A:A,"&gt;30/6/12")</f>
        <v>0</v>
      </c>
      <c r="G119" s="2">
        <f>SUMIFS(Transactions!I:I,Transactions!D:D,Accounts!A119,Transactions!A:A,"&lt;01/09/12",Transactions!A:A,"&gt;31/7/12")</f>
        <v>0</v>
      </c>
      <c r="H119" s="2">
        <f>SUMIFS(Transactions!I:I,Transactions!D:D,Accounts!A119,Transactions!A:A,"&lt;01/10/12",Transactions!A:A,"&gt;31/8/12")</f>
        <v>0</v>
      </c>
      <c r="I119" s="2">
        <f>SUMIFS(Transactions!I:I,Transactions!D:D,Accounts!A119,Transactions!A:A,"&lt;01/11/12",Transactions!A:A,"&gt;30/9/12")</f>
        <v>0</v>
      </c>
      <c r="J119" s="2">
        <f>SUMIFS(Transactions!I:I,Transactions!D:D,Accounts!A119,Transactions!A:A,"&lt;01/12/12",Transactions!A:A,"&gt;31/10/12")</f>
        <v>0</v>
      </c>
      <c r="K119" s="2">
        <f>SUMIFS(Transactions!I:I,Transactions!D:D,Accounts!A119,Transactions!A:A,"&lt;01/1/13",Transactions!A:A,"&gt;30/11/12")</f>
        <v>0</v>
      </c>
      <c r="L119" s="2">
        <f>SUMIFS(Transactions!I:I,Transactions!D:D,Accounts!A119,Transactions!A:A,"&lt;01/2/13",Transactions!A:A,"&gt;31/12/12")</f>
        <v>0</v>
      </c>
      <c r="M119" s="2">
        <f>SUMIFS(Transactions!I:I,Transactions!D:D,Accounts!A119,Transactions!A:A,"&lt;01/3/13",Transactions!A:A,"&gt;31/1/13")</f>
        <v>0</v>
      </c>
      <c r="N119" s="2">
        <f>SUMIFS(Transactions!I:I,Transactions!D:D,Accounts!A119,Transactions!A:A,"&lt;01/4/13",Transactions!A:A,"&gt;28/2/13")</f>
        <v>0</v>
      </c>
      <c r="O119" s="2">
        <f>SUMIFS(Transactions!I:I,Transactions!D:D,Accounts!A119,Transactions!A:A,"&lt;01/5/13",Transactions!A:A,"&gt;31/3/13")</f>
        <v>0</v>
      </c>
      <c r="P119" s="2">
        <f>SUMIFS(Transactions!I:I,Transactions!D:D,Accounts!A119,Transactions!A:A,"&lt;01/6/13",Transactions!A:A,"&gt;30/4/13")</f>
        <v>0</v>
      </c>
      <c r="Q119" s="2">
        <f>SUMIFS(Transactions!I:I,Transactions!D:D,Accounts!A119,Transactions!A:A,"&lt;01/7/13",Transactions!A:A,"&gt;31/5/13")</f>
        <v>0</v>
      </c>
    </row>
    <row r="120" spans="1:17" x14ac:dyDescent="0.2">
      <c r="E120" s="4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x14ac:dyDescent="0.2">
      <c r="E121" s="48"/>
      <c r="F121" s="8"/>
      <c r="G121" s="8"/>
      <c r="H121" s="8"/>
      <c r="I121" s="8"/>
      <c r="J121" s="8"/>
      <c r="K121" s="8"/>
      <c r="L121" s="8"/>
      <c r="M121" s="8"/>
      <c r="N121" s="8"/>
      <c r="O121" s="5"/>
      <c r="P121" s="5"/>
      <c r="Q121" s="5"/>
    </row>
    <row r="122" spans="1:17" x14ac:dyDescent="0.2">
      <c r="E122" s="4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x14ac:dyDescent="0.2">
      <c r="E123" s="48"/>
      <c r="F123" s="8"/>
      <c r="G123" s="8"/>
      <c r="H123" s="8"/>
      <c r="I123" s="8"/>
      <c r="J123" s="8"/>
      <c r="K123" s="8"/>
      <c r="L123" s="8"/>
      <c r="M123" s="8"/>
      <c r="N123" s="8"/>
      <c r="O123" s="5"/>
      <c r="P123" s="5"/>
      <c r="Q123" s="5"/>
    </row>
    <row r="124" spans="1:17" x14ac:dyDescent="0.2">
      <c r="E124" s="48"/>
      <c r="F124" s="8"/>
      <c r="G124" s="8"/>
      <c r="H124" s="8"/>
      <c r="I124" s="8"/>
      <c r="J124" s="8"/>
      <c r="K124" s="8"/>
      <c r="L124" s="8"/>
      <c r="M124" s="8"/>
      <c r="N124" s="8"/>
      <c r="O124" s="5"/>
      <c r="P124" s="5"/>
      <c r="Q124" s="5"/>
    </row>
    <row r="125" spans="1:17" x14ac:dyDescent="0.2">
      <c r="E125" s="48"/>
      <c r="F125" s="49"/>
      <c r="G125" s="49"/>
      <c r="H125" s="49"/>
      <c r="I125" s="49"/>
      <c r="J125" s="49"/>
      <c r="K125" s="49"/>
      <c r="L125" s="49"/>
      <c r="M125" s="49"/>
      <c r="N125" s="49"/>
      <c r="O125" s="5"/>
      <c r="P125" s="5"/>
      <c r="Q125" s="5"/>
    </row>
    <row r="126" spans="1:17" x14ac:dyDescent="0.2">
      <c r="B126" s="44" t="s">
        <v>41</v>
      </c>
      <c r="E126" s="15">
        <f t="shared" ref="E126:N126" si="2">SUM(E2:E119)</f>
        <v>0</v>
      </c>
      <c r="F126" s="15">
        <f t="shared" si="2"/>
        <v>0</v>
      </c>
      <c r="G126" s="15">
        <f t="shared" si="2"/>
        <v>0</v>
      </c>
      <c r="H126" s="15">
        <f t="shared" si="2"/>
        <v>0</v>
      </c>
      <c r="I126" s="15">
        <f t="shared" si="2"/>
        <v>0</v>
      </c>
      <c r="J126" s="15">
        <f t="shared" si="2"/>
        <v>0</v>
      </c>
      <c r="K126" s="15">
        <f t="shared" si="2"/>
        <v>0</v>
      </c>
      <c r="L126" s="15">
        <f t="shared" si="2"/>
        <v>0</v>
      </c>
      <c r="M126" s="15">
        <f t="shared" si="2"/>
        <v>0</v>
      </c>
      <c r="N126" s="15">
        <f t="shared" si="2"/>
        <v>0</v>
      </c>
      <c r="O126" s="15">
        <f>SUM(O2:O119)</f>
        <v>0</v>
      </c>
      <c r="P126" s="15">
        <f>SUM(P2:P119)</f>
        <v>0</v>
      </c>
      <c r="Q126" s="15">
        <f>SUM(Q2:Q119)</f>
        <v>0</v>
      </c>
    </row>
    <row r="128" spans="1:17" x14ac:dyDescent="0.2">
      <c r="G128" s="2"/>
      <c r="H128" s="2"/>
      <c r="I128" s="2"/>
      <c r="J128" s="2"/>
      <c r="K128" s="2"/>
      <c r="L128" s="2"/>
      <c r="M128" s="2"/>
      <c r="N128" s="2"/>
    </row>
    <row r="129" spans="9:14" x14ac:dyDescent="0.2">
      <c r="I129" s="7"/>
      <c r="N129" s="7"/>
    </row>
  </sheetData>
  <sheetProtection sheet="1" objects="1" scenarios="1"/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E52"/>
    <cellWatch r="E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25" workbookViewId="0">
      <selection activeCell="G13" sqref="G13"/>
    </sheetView>
  </sheetViews>
  <sheetFormatPr defaultRowHeight="12.75" x14ac:dyDescent="0.2"/>
  <cols>
    <col min="1" max="1" width="56.7109375" bestFit="1" customWidth="1"/>
  </cols>
  <sheetData>
    <row r="1" spans="1:8" x14ac:dyDescent="0.2">
      <c r="A1" s="1" t="s">
        <v>118</v>
      </c>
    </row>
    <row r="2" spans="1:8" ht="15.75" x14ac:dyDescent="0.25">
      <c r="A2" s="14" t="s">
        <v>129</v>
      </c>
      <c r="E2" s="14" t="s">
        <v>130</v>
      </c>
      <c r="G2" s="14" t="s">
        <v>131</v>
      </c>
    </row>
    <row r="3" spans="1:8" x14ac:dyDescent="0.2">
      <c r="A3" s="1" t="s">
        <v>119</v>
      </c>
      <c r="G3" s="1" t="s">
        <v>132</v>
      </c>
    </row>
    <row r="5" spans="1:8" x14ac:dyDescent="0.2">
      <c r="A5" t="s">
        <v>120</v>
      </c>
      <c r="B5" s="7">
        <f>SUMIFS(Transactions!H:H,Transactions!H:H,"&gt;0",Transactions!A:A,"&lt;1/09/12",Transactions!A:A,"&gt;30/06/12")</f>
        <v>0</v>
      </c>
      <c r="G5" s="7">
        <f>SUMIFS(Transactions!H:H,Transactions!H:H,"&gt;0",Transactions!A:A,"&lt;1/01/13")</f>
        <v>0</v>
      </c>
    </row>
    <row r="6" spans="1:8" x14ac:dyDescent="0.2">
      <c r="A6" t="s">
        <v>121</v>
      </c>
      <c r="B6" s="7">
        <f>SUMIFS(Transactions!H:H,Transactions!H:H,"&lt;0",Transactions!A:A,"&lt;1/09/12",Transactions!A:A,"&gt;30/06/12")</f>
        <v>0</v>
      </c>
      <c r="G6" s="7">
        <f>SUMIFS(Transactions!H:H,Transactions!H:H,"&lt;0",Transactions!A:A,"&lt;1/01/13")</f>
        <v>0</v>
      </c>
    </row>
    <row r="7" spans="1:8" x14ac:dyDescent="0.2">
      <c r="A7" t="s">
        <v>122</v>
      </c>
      <c r="B7" s="7">
        <f>B5+B6</f>
        <v>0</v>
      </c>
      <c r="C7" t="str">
        <f>IF(B7&gt;0,"TO PAY","REFUND")</f>
        <v>REFUND</v>
      </c>
      <c r="G7" s="7">
        <f>G5+G6</f>
        <v>0</v>
      </c>
      <c r="H7" t="str">
        <f>IF(G7&gt;0,"TO PAY","REFUND")</f>
        <v>REFUND</v>
      </c>
    </row>
    <row r="10" spans="1:8" x14ac:dyDescent="0.2">
      <c r="A10" s="1" t="s">
        <v>123</v>
      </c>
      <c r="G10" s="1" t="s">
        <v>133</v>
      </c>
    </row>
    <row r="12" spans="1:8" x14ac:dyDescent="0.2">
      <c r="A12" t="s">
        <v>120</v>
      </c>
      <c r="B12" s="7">
        <f>SUMIFS(Transactions!H:H,Transactions!H:H,"&gt;0",Transactions!A:A,"&gt;31/08/12",Transactions!A:A,"&lt;01/11/12")</f>
        <v>0</v>
      </c>
      <c r="G12" s="7">
        <f>SUMIFS(Transactions!H:H,Transactions!H:H,"&gt;0",Transactions!A:A,"&gt;31/12/12")</f>
        <v>0</v>
      </c>
    </row>
    <row r="13" spans="1:8" x14ac:dyDescent="0.2">
      <c r="A13" t="s">
        <v>121</v>
      </c>
      <c r="B13" s="7">
        <f>SUMIFS(Transactions!H:H,Transactions!H:H,"&lt;0",Transactions!A:A,"&gt;31/08/12",Transactions!A:A,"&lt;01/11/12")</f>
        <v>0</v>
      </c>
      <c r="G13" s="7">
        <f>SUMIFS(Transactions!H:H,Transactions!H:H,"&lt;0",Transactions!A:A,"&gt;31/12/12")</f>
        <v>0</v>
      </c>
    </row>
    <row r="14" spans="1:8" x14ac:dyDescent="0.2">
      <c r="A14" t="s">
        <v>122</v>
      </c>
      <c r="B14" s="7">
        <f>B12+B13</f>
        <v>0</v>
      </c>
      <c r="C14" t="str">
        <f>IF(B14&gt;0,"TO PAY","REFUND")</f>
        <v>REFUND</v>
      </c>
      <c r="G14" s="7">
        <f>G12+G13</f>
        <v>0</v>
      </c>
      <c r="H14" t="str">
        <f>IF(G14&gt;0,"TO PAY","REFUND")</f>
        <v>REFUND</v>
      </c>
    </row>
    <row r="17" spans="1:3" x14ac:dyDescent="0.2">
      <c r="A17" s="1" t="s">
        <v>124</v>
      </c>
    </row>
    <row r="18" spans="1:3" x14ac:dyDescent="0.2">
      <c r="B18" s="7"/>
    </row>
    <row r="19" spans="1:3" x14ac:dyDescent="0.2">
      <c r="A19" t="s">
        <v>120</v>
      </c>
      <c r="B19" s="7">
        <f>SUMIFS(Transactions!H:H,Transactions!H:H,"&gt;0",Transactions!A:A,"&gt;31/10/12",Transactions!A:A,"&lt;01/01/13")</f>
        <v>0</v>
      </c>
    </row>
    <row r="20" spans="1:3" x14ac:dyDescent="0.2">
      <c r="A20" t="s">
        <v>121</v>
      </c>
      <c r="B20" s="7">
        <f>SUMIFS(Transactions!H:H,Transactions!H:H,"&lt;0",Transactions!A:A,"&gt;31/10/12",Transactions!A:A,"&lt;01/01/13")</f>
        <v>0</v>
      </c>
    </row>
    <row r="21" spans="1:3" x14ac:dyDescent="0.2">
      <c r="A21" t="s">
        <v>122</v>
      </c>
      <c r="B21" s="7">
        <f>B19+B20</f>
        <v>0</v>
      </c>
      <c r="C21" t="str">
        <f>IF(B21&gt;0,"TO PAY","REFUND")</f>
        <v>REFUND</v>
      </c>
    </row>
    <row r="23" spans="1:3" x14ac:dyDescent="0.2">
      <c r="A23" s="1"/>
    </row>
    <row r="24" spans="1:3" x14ac:dyDescent="0.2">
      <c r="A24" s="1" t="s">
        <v>125</v>
      </c>
      <c r="B24" s="7"/>
    </row>
    <row r="25" spans="1:3" x14ac:dyDescent="0.2">
      <c r="B25" s="7"/>
    </row>
    <row r="26" spans="1:3" x14ac:dyDescent="0.2">
      <c r="A26" t="s">
        <v>120</v>
      </c>
      <c r="B26" s="7">
        <f>SUMIFS(Transactions!H:H,Transactions!H:H,"&gt;0",Transactions!A:A,"&gt;31/12/12",Transactions!A:A,"&lt;01/03/13")</f>
        <v>0</v>
      </c>
    </row>
    <row r="27" spans="1:3" x14ac:dyDescent="0.2">
      <c r="A27" t="s">
        <v>121</v>
      </c>
      <c r="B27" s="7">
        <f>SUMIFS(Transactions!H:H,Transactions!H:H,"&lt;0",Transactions!A:A,"&gt;31/12/12",Transactions!A:A,"&lt;01/03/13")</f>
        <v>0</v>
      </c>
    </row>
    <row r="28" spans="1:3" x14ac:dyDescent="0.2">
      <c r="A28" t="s">
        <v>122</v>
      </c>
      <c r="B28" s="7">
        <f>B26+B27</f>
        <v>0</v>
      </c>
      <c r="C28" t="str">
        <f>IF(B28&gt;0,"TO PAY","REFUND")</f>
        <v>REFUND</v>
      </c>
    </row>
    <row r="29" spans="1:3" x14ac:dyDescent="0.2">
      <c r="A29" s="1"/>
    </row>
    <row r="31" spans="1:3" x14ac:dyDescent="0.2">
      <c r="A31" s="1" t="s">
        <v>126</v>
      </c>
      <c r="B31" s="7"/>
    </row>
    <row r="32" spans="1:3" x14ac:dyDescent="0.2">
      <c r="B32" s="7"/>
    </row>
    <row r="33" spans="1:3" x14ac:dyDescent="0.2">
      <c r="A33" t="s">
        <v>120</v>
      </c>
      <c r="B33" s="7">
        <f>SUMIFS(Transactions!H:H,Transactions!H:H,"&gt;0",Transactions!A:A,"&gt;28/02/13",Transactions!A:A,"&lt;01/05/13")</f>
        <v>0</v>
      </c>
    </row>
    <row r="34" spans="1:3" x14ac:dyDescent="0.2">
      <c r="A34" t="s">
        <v>121</v>
      </c>
      <c r="B34" s="7">
        <f>SUMIFS(Transactions!H:H,Transactions!H:H,"&lt;0",Transactions!A:A,"&gt;28/02/13",Transactions!A:A,"&lt;01/05/13")</f>
        <v>0</v>
      </c>
    </row>
    <row r="35" spans="1:3" x14ac:dyDescent="0.2">
      <c r="A35" s="157" t="s">
        <v>122</v>
      </c>
      <c r="B35" s="7">
        <f>B33+B34</f>
        <v>0</v>
      </c>
      <c r="C35" t="str">
        <f>IF(B35&gt;0,"TO PAY","REFUND")</f>
        <v>REFUND</v>
      </c>
    </row>
    <row r="37" spans="1:3" x14ac:dyDescent="0.2">
      <c r="B37" s="7"/>
    </row>
    <row r="38" spans="1:3" x14ac:dyDescent="0.2">
      <c r="A38" s="1" t="s">
        <v>127</v>
      </c>
      <c r="B38" s="7"/>
    </row>
    <row r="40" spans="1:3" x14ac:dyDescent="0.2">
      <c r="A40" t="s">
        <v>120</v>
      </c>
      <c r="B40" s="7">
        <f>SUMIFS(Transactions!H:H,Transactions!H:H,"&gt;0",Transactions!A:A,"&gt;30/04/13",Transactions!A:A,"&lt;01/07/13")</f>
        <v>0</v>
      </c>
    </row>
    <row r="41" spans="1:3" x14ac:dyDescent="0.2">
      <c r="A41" t="s">
        <v>121</v>
      </c>
      <c r="B41" s="7">
        <f>SUMIFS(Transactions!H:H,Transactions!H:H,"&lt;0",Transactions!A:A,"&gt;30/04/13",Transactions!A:A,"&lt;01/07/13")</f>
        <v>0</v>
      </c>
    </row>
    <row r="42" spans="1:3" x14ac:dyDescent="0.2">
      <c r="A42" t="s">
        <v>122</v>
      </c>
      <c r="B42" s="7">
        <f>B40+B41</f>
        <v>0</v>
      </c>
      <c r="C42" t="str">
        <f>IF(B42&gt;0,"TO PAY","REFUND")</f>
        <v>REFUND</v>
      </c>
    </row>
    <row r="45" spans="1:3" x14ac:dyDescent="0.2">
      <c r="A45" t="s">
        <v>128</v>
      </c>
      <c r="B45" s="7">
        <f>SUM(B7,B14,B21,B28,B35,B42)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E86"/>
  <sheetViews>
    <sheetView workbookViewId="0">
      <selection activeCell="A11" sqref="A11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24" t="s">
        <v>83</v>
      </c>
    </row>
    <row r="3" spans="1:5" x14ac:dyDescent="0.2">
      <c r="A3" s="121" t="s">
        <v>84</v>
      </c>
      <c r="B3" s="121" t="s">
        <v>85</v>
      </c>
      <c r="C3" s="121" t="s">
        <v>86</v>
      </c>
      <c r="D3" s="121" t="s">
        <v>87</v>
      </c>
      <c r="E3" s="122" t="s">
        <v>88</v>
      </c>
    </row>
    <row r="4" spans="1:5" x14ac:dyDescent="0.2">
      <c r="A4" s="1" t="s">
        <v>89</v>
      </c>
      <c r="B4" s="47"/>
      <c r="C4" s="123">
        <f>SUMIF(Transactions!O:O,Funders!A4,Transactions!P:P)</f>
        <v>0</v>
      </c>
      <c r="D4" s="123">
        <f>SUMIF(Transactions!Q:Q,Funders!A4,Transactions!R:R)</f>
        <v>0</v>
      </c>
      <c r="E4" s="3">
        <f>SUM(B4:D4)</f>
        <v>0</v>
      </c>
    </row>
    <row r="5" spans="1:5" x14ac:dyDescent="0.2">
      <c r="A5" s="5"/>
      <c r="B5" s="47"/>
      <c r="C5" s="123">
        <f>SUMIF(Transactions!O:O,Funders!A5,Transactions!P:P)</f>
        <v>0</v>
      </c>
      <c r="D5" s="123">
        <f>SUMIF(Transactions!Q:Q,Funders!A5,Transactions!R:R)</f>
        <v>0</v>
      </c>
      <c r="E5" s="3">
        <f t="shared" ref="E5:E32" si="0">SUM(B5:D5)</f>
        <v>0</v>
      </c>
    </row>
    <row r="6" spans="1:5" x14ac:dyDescent="0.2">
      <c r="A6" s="5"/>
      <c r="B6" s="47"/>
      <c r="C6" s="123">
        <f>SUMIF(Transactions!O:O,Funders!A6,Transactions!P:P)</f>
        <v>0</v>
      </c>
      <c r="D6" s="123">
        <f>SUMIF(Transactions!Q:Q,Funders!A6,Transactions!R:R)</f>
        <v>0</v>
      </c>
      <c r="E6" s="3">
        <f t="shared" si="0"/>
        <v>0</v>
      </c>
    </row>
    <row r="7" spans="1:5" x14ac:dyDescent="0.2">
      <c r="A7" s="5"/>
      <c r="B7" s="47"/>
      <c r="C7" s="123">
        <f>SUMIF(Transactions!O:O,Funders!A7,Transactions!P:P)</f>
        <v>0</v>
      </c>
      <c r="D7" s="123">
        <f>SUMIF(Transactions!Q:Q,Funders!A7,Transactions!R:R)</f>
        <v>0</v>
      </c>
      <c r="E7" s="3">
        <f t="shared" si="0"/>
        <v>0</v>
      </c>
    </row>
    <row r="8" spans="1:5" x14ac:dyDescent="0.2">
      <c r="A8" s="5"/>
      <c r="B8" s="47"/>
      <c r="C8" s="123">
        <f>SUMIF(Transactions!O:O,Funders!A8,Transactions!P:P)</f>
        <v>0</v>
      </c>
      <c r="D8" s="123">
        <f>SUMIF(Transactions!Q:Q,Funders!A8,Transactions!R:R)</f>
        <v>0</v>
      </c>
      <c r="E8" s="3">
        <f t="shared" si="0"/>
        <v>0</v>
      </c>
    </row>
    <row r="9" spans="1:5" x14ac:dyDescent="0.2">
      <c r="A9" s="5"/>
      <c r="B9" s="47"/>
      <c r="C9" s="123">
        <f>SUMIF(Transactions!O:O,Funders!A9,Transactions!P:P)</f>
        <v>0</v>
      </c>
      <c r="D9" s="123">
        <f>SUMIF(Transactions!Q:Q,Funders!A9,Transactions!R:R)</f>
        <v>0</v>
      </c>
      <c r="E9" s="3">
        <f t="shared" si="0"/>
        <v>0</v>
      </c>
    </row>
    <row r="10" spans="1:5" x14ac:dyDescent="0.2">
      <c r="A10" s="5"/>
      <c r="B10" s="47"/>
      <c r="C10" s="123">
        <f>SUMIF(Transactions!O:O,Funders!A10,Transactions!P:P)</f>
        <v>0</v>
      </c>
      <c r="D10" s="123">
        <f>SUMIF(Transactions!Q:Q,Funders!A10,Transactions!R:R)</f>
        <v>0</v>
      </c>
      <c r="E10" s="3">
        <f t="shared" si="0"/>
        <v>0</v>
      </c>
    </row>
    <row r="11" spans="1:5" x14ac:dyDescent="0.2">
      <c r="A11" s="5"/>
      <c r="B11" s="47"/>
      <c r="C11" s="123">
        <f>SUMIF(Transactions!O:O,Funders!A11,Transactions!P:P)</f>
        <v>0</v>
      </c>
      <c r="D11" s="123">
        <f>SUMIF(Transactions!Q:Q,Funders!A11,Transactions!R:R)</f>
        <v>0</v>
      </c>
      <c r="E11" s="3">
        <f t="shared" si="0"/>
        <v>0</v>
      </c>
    </row>
    <row r="12" spans="1:5" x14ac:dyDescent="0.2">
      <c r="A12" s="5"/>
      <c r="B12" s="47"/>
      <c r="C12" s="123">
        <f>SUMIF(Transactions!O:O,Funders!A12,Transactions!P:P)</f>
        <v>0</v>
      </c>
      <c r="D12" s="123">
        <f>SUMIF(Transactions!Q:Q,Funders!A12,Transactions!R:R)</f>
        <v>0</v>
      </c>
      <c r="E12" s="3">
        <f t="shared" si="0"/>
        <v>0</v>
      </c>
    </row>
    <row r="13" spans="1:5" x14ac:dyDescent="0.2">
      <c r="A13" s="5"/>
      <c r="B13" s="47"/>
      <c r="C13" s="123">
        <f>SUMIF(Transactions!O:O,Funders!A13,Transactions!P:P)</f>
        <v>0</v>
      </c>
      <c r="D13" s="123">
        <f>SUMIF(Transactions!Q:Q,Funders!A13,Transactions!R:R)</f>
        <v>0</v>
      </c>
      <c r="E13" s="3">
        <f t="shared" si="0"/>
        <v>0</v>
      </c>
    </row>
    <row r="14" spans="1:5" x14ac:dyDescent="0.2">
      <c r="A14" s="5"/>
      <c r="B14" s="47"/>
      <c r="C14" s="123">
        <f>SUMIF(Transactions!O:O,Funders!A14,Transactions!P:P)</f>
        <v>0</v>
      </c>
      <c r="D14" s="123">
        <f>SUMIF(Transactions!Q:Q,Funders!A14,Transactions!R:R)</f>
        <v>0</v>
      </c>
      <c r="E14" s="3">
        <f t="shared" si="0"/>
        <v>0</v>
      </c>
    </row>
    <row r="15" spans="1:5" x14ac:dyDescent="0.2">
      <c r="A15" s="5"/>
      <c r="B15" s="47"/>
      <c r="C15" s="123">
        <f>SUMIF(Transactions!O:O,Funders!A15,Transactions!P:P)</f>
        <v>0</v>
      </c>
      <c r="D15" s="123">
        <f>SUMIF(Transactions!Q:Q,Funders!A15,Transactions!R:R)</f>
        <v>0</v>
      </c>
      <c r="E15" s="3">
        <f t="shared" si="0"/>
        <v>0</v>
      </c>
    </row>
    <row r="16" spans="1:5" x14ac:dyDescent="0.2">
      <c r="A16" s="5"/>
      <c r="B16" s="47"/>
      <c r="C16" s="123">
        <f>SUMIF(Transactions!O:O,Funders!A16,Transactions!P:P)</f>
        <v>0</v>
      </c>
      <c r="D16" s="123">
        <f>SUMIF(Transactions!Q:Q,Funders!A16,Transactions!R:R)</f>
        <v>0</v>
      </c>
      <c r="E16" s="3">
        <f t="shared" si="0"/>
        <v>0</v>
      </c>
    </row>
    <row r="17" spans="1:5" x14ac:dyDescent="0.2">
      <c r="A17" s="5"/>
      <c r="B17" s="47"/>
      <c r="C17" s="123">
        <f>SUMIF(Transactions!O:O,Funders!A17,Transactions!P:P)</f>
        <v>0</v>
      </c>
      <c r="D17" s="123">
        <f>SUMIF(Transactions!Q:Q,Funders!A17,Transactions!R:R)</f>
        <v>0</v>
      </c>
      <c r="E17" s="3">
        <f t="shared" si="0"/>
        <v>0</v>
      </c>
    </row>
    <row r="18" spans="1:5" x14ac:dyDescent="0.2">
      <c r="A18" s="5"/>
      <c r="B18" s="47"/>
      <c r="C18" s="123">
        <f>SUMIF(Transactions!O:O,Funders!A18,Transactions!P:P)</f>
        <v>0</v>
      </c>
      <c r="D18" s="123">
        <f>SUMIF(Transactions!Q:Q,Funders!A18,Transactions!R:R)</f>
        <v>0</v>
      </c>
      <c r="E18" s="3">
        <f t="shared" si="0"/>
        <v>0</v>
      </c>
    </row>
    <row r="19" spans="1:5" x14ac:dyDescent="0.2">
      <c r="A19" s="5"/>
      <c r="B19" s="47"/>
      <c r="C19" s="123">
        <f>SUMIF(Transactions!O:O,Funders!A19,Transactions!P:P)</f>
        <v>0</v>
      </c>
      <c r="D19" s="123">
        <f>SUMIF(Transactions!Q:Q,Funders!A19,Transactions!R:R)</f>
        <v>0</v>
      </c>
      <c r="E19" s="3">
        <f t="shared" si="0"/>
        <v>0</v>
      </c>
    </row>
    <row r="20" spans="1:5" x14ac:dyDescent="0.2">
      <c r="A20" s="5"/>
      <c r="B20" s="47"/>
      <c r="C20" s="123">
        <f>SUMIF(Transactions!O:O,Funders!A20,Transactions!P:P)</f>
        <v>0</v>
      </c>
      <c r="D20" s="123">
        <f>SUMIF(Transactions!Q:Q,Funders!A20,Transactions!R:R)</f>
        <v>0</v>
      </c>
      <c r="E20" s="3">
        <f t="shared" si="0"/>
        <v>0</v>
      </c>
    </row>
    <row r="21" spans="1:5" x14ac:dyDescent="0.2">
      <c r="A21" s="5"/>
      <c r="B21" s="47"/>
      <c r="C21" s="123">
        <f>SUMIF(Transactions!O:O,Funders!A21,Transactions!P:P)</f>
        <v>0</v>
      </c>
      <c r="D21" s="123">
        <f>SUMIF(Transactions!Q:Q,Funders!A21,Transactions!R:R)</f>
        <v>0</v>
      </c>
      <c r="E21" s="3">
        <f t="shared" si="0"/>
        <v>0</v>
      </c>
    </row>
    <row r="22" spans="1:5" x14ac:dyDescent="0.2">
      <c r="A22" s="5"/>
      <c r="B22" s="47"/>
      <c r="C22" s="123">
        <f>SUMIF(Transactions!O:O,Funders!A22,Transactions!P:P)</f>
        <v>0</v>
      </c>
      <c r="D22" s="123">
        <f>SUMIF(Transactions!Q:Q,Funders!A22,Transactions!R:R)</f>
        <v>0</v>
      </c>
      <c r="E22" s="3">
        <f t="shared" si="0"/>
        <v>0</v>
      </c>
    </row>
    <row r="23" spans="1:5" x14ac:dyDescent="0.2">
      <c r="A23" s="5"/>
      <c r="B23" s="47"/>
      <c r="C23" s="123">
        <f>SUMIF(Transactions!O:O,Funders!A23,Transactions!P:P)</f>
        <v>0</v>
      </c>
      <c r="D23" s="123">
        <f>SUMIF(Transactions!Q:Q,Funders!A23,Transactions!R:R)</f>
        <v>0</v>
      </c>
      <c r="E23" s="3">
        <f t="shared" si="0"/>
        <v>0</v>
      </c>
    </row>
    <row r="24" spans="1:5" x14ac:dyDescent="0.2">
      <c r="A24" s="5"/>
      <c r="B24" s="47"/>
      <c r="C24" s="123">
        <f>SUMIF(Transactions!O:O,Funders!A24,Transactions!P:P)</f>
        <v>0</v>
      </c>
      <c r="D24" s="123">
        <f>SUMIF(Transactions!Q:Q,Funders!A24,Transactions!R:R)</f>
        <v>0</v>
      </c>
      <c r="E24" s="3">
        <f t="shared" si="0"/>
        <v>0</v>
      </c>
    </row>
    <row r="25" spans="1:5" x14ac:dyDescent="0.2">
      <c r="A25" s="5"/>
      <c r="B25" s="47"/>
      <c r="C25" s="123">
        <f>SUMIF(Transactions!O:O,Funders!A25,Transactions!P:P)</f>
        <v>0</v>
      </c>
      <c r="D25" s="123">
        <f>SUMIF(Transactions!Q:Q,Funders!A25,Transactions!R:R)</f>
        <v>0</v>
      </c>
      <c r="E25" s="3">
        <f t="shared" si="0"/>
        <v>0</v>
      </c>
    </row>
    <row r="26" spans="1:5" x14ac:dyDescent="0.2">
      <c r="A26" s="5"/>
      <c r="B26" s="47"/>
      <c r="C26" s="123">
        <f>SUMIF(Transactions!O:O,Funders!A26,Transactions!P:P)</f>
        <v>0</v>
      </c>
      <c r="D26" s="123">
        <f>SUMIF(Transactions!Q:Q,Funders!A26,Transactions!R:R)</f>
        <v>0</v>
      </c>
      <c r="E26" s="3">
        <f t="shared" si="0"/>
        <v>0</v>
      </c>
    </row>
    <row r="27" spans="1:5" x14ac:dyDescent="0.2">
      <c r="A27" s="5"/>
      <c r="B27" s="47"/>
      <c r="C27" s="123">
        <f>SUMIF(Transactions!O:O,Funders!A27,Transactions!P:P)</f>
        <v>0</v>
      </c>
      <c r="D27" s="123">
        <f>SUMIF(Transactions!Q:Q,Funders!A27,Transactions!R:R)</f>
        <v>0</v>
      </c>
      <c r="E27" s="3">
        <f t="shared" si="0"/>
        <v>0</v>
      </c>
    </row>
    <row r="28" spans="1:5" x14ac:dyDescent="0.2">
      <c r="A28" s="5"/>
      <c r="B28" s="47"/>
      <c r="C28" s="123">
        <f>SUMIF(Transactions!O:O,Funders!A28,Transactions!P:P)</f>
        <v>0</v>
      </c>
      <c r="D28" s="123">
        <f>SUMIF(Transactions!Q:Q,Funders!A28,Transactions!R:R)</f>
        <v>0</v>
      </c>
      <c r="E28" s="3">
        <f t="shared" si="0"/>
        <v>0</v>
      </c>
    </row>
    <row r="29" spans="1:5" x14ac:dyDescent="0.2">
      <c r="A29" s="5"/>
      <c r="B29" s="47"/>
      <c r="C29" s="123">
        <f>SUMIF(Transactions!O:O,Funders!A29,Transactions!P:P)</f>
        <v>0</v>
      </c>
      <c r="D29" s="123">
        <f>SUMIF(Transactions!Q:Q,Funders!A29,Transactions!R:R)</f>
        <v>0</v>
      </c>
      <c r="E29" s="3">
        <f t="shared" si="0"/>
        <v>0</v>
      </c>
    </row>
    <row r="30" spans="1:5" x14ac:dyDescent="0.2">
      <c r="A30" s="5"/>
      <c r="B30" s="47"/>
      <c r="C30" s="123">
        <f>SUMIF(Transactions!O:O,Funders!A30,Transactions!P:P)</f>
        <v>0</v>
      </c>
      <c r="D30" s="123">
        <f>SUMIF(Transactions!Q:Q,Funders!A30,Transactions!R:R)</f>
        <v>0</v>
      </c>
      <c r="E30" s="3">
        <f t="shared" si="0"/>
        <v>0</v>
      </c>
    </row>
    <row r="31" spans="1:5" x14ac:dyDescent="0.2">
      <c r="A31" s="5"/>
      <c r="B31" s="47"/>
      <c r="C31" s="123">
        <f>SUMIF(Transactions!O:O,Funders!A31,Transactions!P:P)</f>
        <v>0</v>
      </c>
      <c r="D31" s="123">
        <f>SUMIF(Transactions!Q:Q,Funders!A31,Transactions!R:R)</f>
        <v>0</v>
      </c>
      <c r="E31" s="3">
        <f t="shared" si="0"/>
        <v>0</v>
      </c>
    </row>
    <row r="32" spans="1:5" x14ac:dyDescent="0.2">
      <c r="A32" s="5"/>
      <c r="B32" s="47"/>
      <c r="C32" s="123">
        <f>SUMIF(Transactions!O:O,Funders!A32,Transactions!P:P)</f>
        <v>0</v>
      </c>
      <c r="D32" s="123">
        <f>SUMIF(Transactions!Q:Q,Funders!A32,Transactions!R:R)</f>
        <v>0</v>
      </c>
      <c r="E32" s="3">
        <f t="shared" si="0"/>
        <v>0</v>
      </c>
    </row>
    <row r="33" spans="1:5" x14ac:dyDescent="0.2">
      <c r="A33" s="121" t="s">
        <v>90</v>
      </c>
      <c r="B33" s="125">
        <f>SUM(B4:B32)</f>
        <v>0</v>
      </c>
      <c r="C33" s="125">
        <f>SUMIF(Transactions!O:O,Funders!A33,Transactions!P:P)</f>
        <v>0</v>
      </c>
      <c r="D33" s="125">
        <f>SUMIF(Transactions!Q:Q,Funders!A33,Transactions!R:R)</f>
        <v>0</v>
      </c>
      <c r="E33" s="125">
        <f>SUM(E4:E32)</f>
        <v>0</v>
      </c>
    </row>
    <row r="34" spans="1:5" x14ac:dyDescent="0.2">
      <c r="B34" s="123"/>
      <c r="C34" s="123"/>
      <c r="D34" s="123"/>
      <c r="E34" s="123"/>
    </row>
    <row r="35" spans="1:5" x14ac:dyDescent="0.2">
      <c r="B35" s="123"/>
      <c r="C35" s="123"/>
      <c r="D35" s="123"/>
      <c r="E35" s="123"/>
    </row>
    <row r="36" spans="1:5" x14ac:dyDescent="0.2">
      <c r="B36" s="123"/>
      <c r="C36" s="123"/>
      <c r="D36" s="123"/>
      <c r="E36" s="123"/>
    </row>
    <row r="37" spans="1:5" x14ac:dyDescent="0.2">
      <c r="B37" s="123"/>
      <c r="C37" s="123"/>
      <c r="D37" s="123"/>
      <c r="E37" s="123"/>
    </row>
    <row r="38" spans="1:5" x14ac:dyDescent="0.2">
      <c r="B38" s="123"/>
      <c r="C38" s="123"/>
      <c r="D38" s="123"/>
      <c r="E38" s="123"/>
    </row>
    <row r="39" spans="1:5" x14ac:dyDescent="0.2">
      <c r="B39" s="123"/>
      <c r="C39" s="123"/>
      <c r="D39" s="123"/>
      <c r="E39" s="123"/>
    </row>
    <row r="40" spans="1:5" x14ac:dyDescent="0.2">
      <c r="B40" s="123"/>
      <c r="C40" s="123"/>
      <c r="D40" s="123"/>
      <c r="E40" s="123"/>
    </row>
    <row r="41" spans="1:5" x14ac:dyDescent="0.2">
      <c r="B41" s="123"/>
      <c r="C41" s="123"/>
      <c r="D41" s="123"/>
      <c r="E41" s="123"/>
    </row>
    <row r="42" spans="1:5" x14ac:dyDescent="0.2">
      <c r="B42" s="123"/>
      <c r="C42" s="123"/>
      <c r="D42" s="123"/>
      <c r="E42" s="123"/>
    </row>
    <row r="43" spans="1:5" x14ac:dyDescent="0.2">
      <c r="B43" s="123"/>
      <c r="C43" s="123"/>
      <c r="D43" s="123"/>
      <c r="E43" s="123"/>
    </row>
    <row r="44" spans="1:5" x14ac:dyDescent="0.2">
      <c r="B44" s="123"/>
      <c r="C44" s="123"/>
      <c r="D44" s="123"/>
      <c r="E44" s="123"/>
    </row>
    <row r="45" spans="1:5" x14ac:dyDescent="0.2">
      <c r="B45" s="123"/>
      <c r="C45" s="123"/>
      <c r="D45" s="123"/>
      <c r="E45" s="123"/>
    </row>
    <row r="46" spans="1:5" x14ac:dyDescent="0.2">
      <c r="B46" s="123"/>
      <c r="C46" s="123"/>
      <c r="D46" s="123"/>
      <c r="E46" s="123"/>
    </row>
    <row r="47" spans="1:5" x14ac:dyDescent="0.2">
      <c r="B47" s="123"/>
      <c r="C47" s="123"/>
      <c r="D47" s="123"/>
      <c r="E47" s="123"/>
    </row>
    <row r="48" spans="1:5" x14ac:dyDescent="0.2">
      <c r="B48" s="123"/>
      <c r="C48" s="123"/>
      <c r="D48" s="123"/>
      <c r="E48" s="123"/>
    </row>
    <row r="49" spans="2:5" x14ac:dyDescent="0.2">
      <c r="B49" s="123"/>
      <c r="C49" s="123"/>
      <c r="D49" s="123"/>
      <c r="E49" s="123"/>
    </row>
    <row r="50" spans="2:5" x14ac:dyDescent="0.2">
      <c r="B50" s="123"/>
      <c r="C50" s="123"/>
      <c r="D50" s="123"/>
      <c r="E50" s="123"/>
    </row>
    <row r="51" spans="2:5" x14ac:dyDescent="0.2">
      <c r="B51" s="123"/>
      <c r="C51" s="123"/>
      <c r="D51" s="123"/>
      <c r="E51" s="123"/>
    </row>
    <row r="52" spans="2:5" x14ac:dyDescent="0.2">
      <c r="B52" s="123"/>
      <c r="C52" s="123"/>
      <c r="D52" s="123"/>
      <c r="E52" s="123"/>
    </row>
    <row r="53" spans="2:5" x14ac:dyDescent="0.2">
      <c r="B53" s="123"/>
      <c r="C53" s="123"/>
      <c r="D53" s="123"/>
      <c r="E53" s="123"/>
    </row>
    <row r="54" spans="2:5" x14ac:dyDescent="0.2">
      <c r="B54" s="123"/>
      <c r="C54" s="123"/>
      <c r="D54" s="123"/>
      <c r="E54" s="123"/>
    </row>
    <row r="55" spans="2:5" x14ac:dyDescent="0.2">
      <c r="B55" s="123"/>
      <c r="C55" s="123"/>
      <c r="D55" s="123"/>
      <c r="E55" s="123"/>
    </row>
    <row r="56" spans="2:5" x14ac:dyDescent="0.2">
      <c r="B56" s="123"/>
      <c r="C56" s="123"/>
      <c r="D56" s="123"/>
      <c r="E56" s="123"/>
    </row>
    <row r="57" spans="2:5" x14ac:dyDescent="0.2">
      <c r="B57" s="123"/>
      <c r="C57" s="123"/>
      <c r="D57" s="123"/>
      <c r="E57" s="123"/>
    </row>
    <row r="58" spans="2:5" x14ac:dyDescent="0.2">
      <c r="B58" s="123"/>
      <c r="C58" s="123"/>
      <c r="D58" s="123"/>
      <c r="E58" s="123"/>
    </row>
    <row r="59" spans="2:5" x14ac:dyDescent="0.2">
      <c r="B59" s="123"/>
      <c r="C59" s="123"/>
      <c r="D59" s="123"/>
      <c r="E59" s="123"/>
    </row>
    <row r="60" spans="2:5" x14ac:dyDescent="0.2">
      <c r="B60" s="123"/>
      <c r="C60" s="123"/>
      <c r="D60" s="123"/>
      <c r="E60" s="123"/>
    </row>
    <row r="61" spans="2:5" x14ac:dyDescent="0.2">
      <c r="B61" s="123"/>
      <c r="C61" s="123"/>
      <c r="D61" s="123"/>
      <c r="E61" s="123"/>
    </row>
    <row r="62" spans="2:5" x14ac:dyDescent="0.2">
      <c r="B62" s="123"/>
      <c r="C62" s="123"/>
      <c r="D62" s="123"/>
      <c r="E62" s="123"/>
    </row>
    <row r="63" spans="2:5" x14ac:dyDescent="0.2">
      <c r="B63" s="123"/>
      <c r="C63" s="123"/>
      <c r="D63" s="123"/>
      <c r="E63" s="123"/>
    </row>
    <row r="64" spans="2:5" x14ac:dyDescent="0.2">
      <c r="B64" s="123"/>
      <c r="C64" s="123"/>
      <c r="D64" s="123"/>
      <c r="E64" s="123"/>
    </row>
    <row r="65" spans="2:5" x14ac:dyDescent="0.2">
      <c r="B65" s="123"/>
      <c r="C65" s="123"/>
      <c r="D65" s="123"/>
      <c r="E65" s="123"/>
    </row>
    <row r="66" spans="2:5" x14ac:dyDescent="0.2">
      <c r="B66" s="123"/>
      <c r="C66" s="123"/>
      <c r="D66" s="123"/>
      <c r="E66" s="123"/>
    </row>
    <row r="67" spans="2:5" x14ac:dyDescent="0.2">
      <c r="B67" s="123"/>
      <c r="C67" s="123"/>
      <c r="D67" s="123"/>
      <c r="E67" s="123"/>
    </row>
    <row r="68" spans="2:5" x14ac:dyDescent="0.2">
      <c r="B68" s="123"/>
      <c r="C68" s="123"/>
      <c r="D68" s="123"/>
      <c r="E68" s="123"/>
    </row>
    <row r="69" spans="2:5" x14ac:dyDescent="0.2">
      <c r="B69" s="123"/>
      <c r="C69" s="123"/>
      <c r="D69" s="123"/>
      <c r="E69" s="123"/>
    </row>
    <row r="70" spans="2:5" x14ac:dyDescent="0.2">
      <c r="B70" s="123"/>
      <c r="C70" s="123"/>
      <c r="D70" s="123"/>
      <c r="E70" s="123"/>
    </row>
    <row r="71" spans="2:5" x14ac:dyDescent="0.2">
      <c r="B71" s="123"/>
      <c r="C71" s="123"/>
      <c r="D71" s="123"/>
      <c r="E71" s="123"/>
    </row>
    <row r="72" spans="2:5" x14ac:dyDescent="0.2">
      <c r="B72" s="123"/>
      <c r="C72" s="123"/>
      <c r="D72" s="123"/>
      <c r="E72" s="123"/>
    </row>
    <row r="73" spans="2:5" x14ac:dyDescent="0.2">
      <c r="B73" s="123"/>
      <c r="C73" s="123"/>
      <c r="D73" s="123"/>
      <c r="E73" s="123"/>
    </row>
    <row r="74" spans="2:5" x14ac:dyDescent="0.2">
      <c r="B74" s="123"/>
      <c r="C74" s="123"/>
      <c r="D74" s="123"/>
      <c r="E74" s="123"/>
    </row>
    <row r="75" spans="2:5" x14ac:dyDescent="0.2">
      <c r="B75" s="123"/>
      <c r="C75" s="123"/>
      <c r="D75" s="123"/>
      <c r="E75" s="123"/>
    </row>
    <row r="76" spans="2:5" x14ac:dyDescent="0.2">
      <c r="B76" s="123"/>
      <c r="C76" s="123"/>
      <c r="D76" s="123"/>
      <c r="E76" s="123"/>
    </row>
    <row r="77" spans="2:5" x14ac:dyDescent="0.2">
      <c r="B77" s="123"/>
      <c r="C77" s="123"/>
      <c r="D77" s="123"/>
      <c r="E77" s="123"/>
    </row>
    <row r="78" spans="2:5" x14ac:dyDescent="0.2">
      <c r="B78" s="123"/>
      <c r="C78" s="123"/>
      <c r="D78" s="123"/>
      <c r="E78" s="123"/>
    </row>
    <row r="79" spans="2:5" x14ac:dyDescent="0.2">
      <c r="B79" s="123"/>
      <c r="C79" s="123"/>
      <c r="D79" s="123"/>
      <c r="E79" s="123"/>
    </row>
    <row r="80" spans="2:5" x14ac:dyDescent="0.2">
      <c r="B80" s="123"/>
      <c r="C80" s="123"/>
      <c r="D80" s="123"/>
      <c r="E80" s="123"/>
    </row>
    <row r="81" spans="2:5" x14ac:dyDescent="0.2">
      <c r="B81" s="123"/>
      <c r="C81" s="123"/>
      <c r="D81" s="123"/>
      <c r="E81" s="123"/>
    </row>
    <row r="82" spans="2:5" x14ac:dyDescent="0.2">
      <c r="B82" s="123"/>
      <c r="C82" s="123"/>
      <c r="D82" s="123"/>
      <c r="E82" s="123"/>
    </row>
    <row r="83" spans="2:5" x14ac:dyDescent="0.2">
      <c r="B83" s="123"/>
      <c r="C83" s="123"/>
      <c r="D83" s="123"/>
      <c r="E83" s="123"/>
    </row>
    <row r="84" spans="2:5" x14ac:dyDescent="0.2">
      <c r="B84" s="123"/>
      <c r="C84" s="123"/>
      <c r="D84" s="123"/>
      <c r="E84" s="123"/>
    </row>
    <row r="85" spans="2:5" x14ac:dyDescent="0.2">
      <c r="B85" s="123"/>
      <c r="C85" s="123"/>
      <c r="D85" s="123"/>
      <c r="E85" s="123"/>
    </row>
    <row r="86" spans="2:5" x14ac:dyDescent="0.2">
      <c r="B86" s="123"/>
      <c r="C86" s="123"/>
      <c r="D86" s="123"/>
      <c r="E86" s="123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79998168889431442"/>
  </sheetPr>
  <dimension ref="A1:F74"/>
  <sheetViews>
    <sheetView topLeftCell="A7" workbookViewId="0">
      <selection activeCell="C5" sqref="C5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3" t="s">
        <v>42</v>
      </c>
      <c r="B1" s="43"/>
    </row>
    <row r="2" spans="1:6" x14ac:dyDescent="0.2">
      <c r="C2" s="1" t="s">
        <v>43</v>
      </c>
      <c r="D2" s="1" t="s">
        <v>44</v>
      </c>
      <c r="E2" s="1" t="s">
        <v>45</v>
      </c>
      <c r="F2" s="1" t="s">
        <v>46</v>
      </c>
    </row>
    <row r="3" spans="1:6" x14ac:dyDescent="0.2">
      <c r="B3" s="44" t="s">
        <v>39</v>
      </c>
    </row>
    <row r="4" spans="1:6" x14ac:dyDescent="0.2">
      <c r="A4" s="5">
        <f>Accounts!A48</f>
        <v>410</v>
      </c>
      <c r="B4" s="44" t="str">
        <f>Accounts!B48</f>
        <v>General</v>
      </c>
    </row>
    <row r="5" spans="1:6" x14ac:dyDescent="0.2">
      <c r="A5" s="5">
        <f>Accounts!A49</f>
        <v>411</v>
      </c>
      <c r="B5" s="46" t="str">
        <f>Accounts!B49</f>
        <v>Salaries/PAYE</v>
      </c>
      <c r="C5" s="7">
        <f>Accounts!E49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6" t="str">
        <f>Accounts!B50</f>
        <v xml:space="preserve">Rent </v>
      </c>
      <c r="C6" s="7">
        <f>Accounts!E50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6" t="str">
        <f>Accounts!B51</f>
        <v xml:space="preserve">Electricity </v>
      </c>
      <c r="C7" s="7">
        <f>Accounts!E51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6" t="str">
        <f>Accounts!B52</f>
        <v>Communication</v>
      </c>
      <c r="C8" s="7">
        <f>Accounts!E52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6" t="str">
        <f>Accounts!B53</f>
        <v>Bank Fees</v>
      </c>
      <c r="C9" s="7">
        <f>Accounts!E53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6">
        <f>Accounts!B54</f>
        <v>0</v>
      </c>
      <c r="C10" s="7">
        <f>Accounts!E54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6">
        <f>Accounts!B55</f>
        <v>0</v>
      </c>
      <c r="C11" s="7">
        <f>Accounts!E55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6">
        <f>Accounts!B56</f>
        <v>0</v>
      </c>
      <c r="C12" s="7">
        <f>Accounts!E56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6">
        <f>Accounts!B57</f>
        <v>0</v>
      </c>
      <c r="C13" s="7">
        <f>Accounts!E57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6">
        <f>Accounts!B58</f>
        <v>0</v>
      </c>
      <c r="C14" s="7">
        <f>Accounts!E58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6">
        <f>Accounts!B59</f>
        <v>0</v>
      </c>
      <c r="C15" s="7">
        <f>Accounts!E59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6">
        <f>Accounts!B60</f>
        <v>0</v>
      </c>
      <c r="C16" s="7">
        <f>Accounts!E60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6">
        <f>Accounts!B61</f>
        <v>0</v>
      </c>
      <c r="C17" s="7">
        <f>Accounts!E61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6">
        <f>Accounts!B62</f>
        <v>0</v>
      </c>
      <c r="C18" s="7">
        <f>Accounts!E62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6">
        <f>Accounts!B63</f>
        <v>0</v>
      </c>
      <c r="C19" s="7">
        <f>Accounts!E63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6">
        <f>Accounts!B64</f>
        <v>0</v>
      </c>
      <c r="C20" s="7">
        <f>Accounts!E64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6">
        <f>Accounts!B65</f>
        <v>0</v>
      </c>
      <c r="C21" s="7">
        <f>Accounts!E65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6">
        <f>Accounts!B66</f>
        <v>0</v>
      </c>
      <c r="C22" s="7">
        <f>Accounts!E66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6">
        <f>Accounts!B67</f>
        <v>0</v>
      </c>
      <c r="C23" s="7">
        <f>Accounts!E67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6">
        <f>Accounts!B68</f>
        <v>0</v>
      </c>
      <c r="C24" s="7">
        <f>Accounts!E68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6">
        <f>Accounts!B69</f>
        <v>0</v>
      </c>
      <c r="C25" s="7">
        <f>Accounts!E69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6">
        <f>Accounts!B70</f>
        <v>0</v>
      </c>
      <c r="C26" s="7">
        <f>Accounts!E70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6">
        <f>Accounts!B71</f>
        <v>0</v>
      </c>
      <c r="C27" s="7">
        <f>Accounts!E71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6">
        <f>Accounts!B72</f>
        <v>0</v>
      </c>
      <c r="C28" s="7">
        <f>Accounts!E72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6">
        <f>Accounts!B73</f>
        <v>0</v>
      </c>
      <c r="C29" s="7">
        <f>Accounts!E73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6">
        <f>Accounts!B74</f>
        <v>0</v>
      </c>
      <c r="C30" s="7">
        <f>Accounts!E74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6">
        <f>Accounts!B75</f>
        <v>0</v>
      </c>
      <c r="C31" s="7">
        <f>Accounts!E75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6">
        <f>Accounts!B76</f>
        <v>0</v>
      </c>
      <c r="C32" s="7">
        <f>Accounts!E76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6">
        <f>Accounts!B77</f>
        <v>0</v>
      </c>
      <c r="C33" s="7">
        <f>Accounts!E77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6" t="str">
        <f>Accounts!B78</f>
        <v>Depreciation</v>
      </c>
      <c r="C34" s="7">
        <f>Accounts!E78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4" t="str">
        <f>Accounts!B79</f>
        <v>Activity</v>
      </c>
      <c r="C35" s="7">
        <f>Accounts!E79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6">
        <f>Accounts!B80</f>
        <v>0</v>
      </c>
      <c r="C36" s="7">
        <f>Accounts!E80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6">
        <f>Accounts!B81</f>
        <v>0</v>
      </c>
      <c r="C37" s="7">
        <f>Accounts!E81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6">
        <f>Accounts!B82</f>
        <v>0</v>
      </c>
      <c r="C38" s="7">
        <f>Accounts!E82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6">
        <f>Accounts!B83</f>
        <v>0</v>
      </c>
      <c r="C39" s="7">
        <f>Accounts!E83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4" t="str">
        <f>Accounts!B84</f>
        <v>Other</v>
      </c>
      <c r="C40" s="7">
        <f>Accounts!E84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6">
        <f>Accounts!B85</f>
        <v>0</v>
      </c>
      <c r="C41" s="7">
        <f>Accounts!E85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6">
        <f>Accounts!B86</f>
        <v>0</v>
      </c>
      <c r="C42" s="7">
        <f>Accounts!E86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6">
        <f>Accounts!B87</f>
        <v>0</v>
      </c>
      <c r="C43" s="7">
        <f>Accounts!E87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6">
        <f>Accounts!B88</f>
        <v>0</v>
      </c>
      <c r="C44" s="7">
        <f>Accounts!E88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6">
        <f>Accounts!B89</f>
        <v>0</v>
      </c>
      <c r="C45" s="7">
        <f>Accounts!E89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6">
        <f>Accounts!B90</f>
        <v>0</v>
      </c>
      <c r="C46" s="7">
        <f>Accounts!E90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4" t="str">
        <f>Accounts!B91</f>
        <v>INCOME</v>
      </c>
      <c r="C47" s="7">
        <f>Accounts!E91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4" t="str">
        <f>Accounts!B92</f>
        <v>Activity</v>
      </c>
      <c r="C48" s="7">
        <f>Accounts!E92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6" t="str">
        <f>Accounts!B93</f>
        <v>Membership</v>
      </c>
      <c r="C49" s="7">
        <f>Accounts!E93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6" t="str">
        <f>Accounts!B94</f>
        <v>Donations</v>
      </c>
      <c r="C50" s="7">
        <f>Accounts!E94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6">
        <f>Accounts!B95</f>
        <v>0</v>
      </c>
      <c r="C51" s="7">
        <f>Accounts!E95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6">
        <f>Accounts!B96</f>
        <v>0</v>
      </c>
      <c r="C52" s="7">
        <f>Accounts!E96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6">
        <f>Accounts!B97</f>
        <v>0</v>
      </c>
      <c r="C53" s="7">
        <f>Accounts!E97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6">
        <f>Accounts!B98</f>
        <v>0</v>
      </c>
      <c r="C54" s="7">
        <f>Accounts!E98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6">
        <f>Accounts!B99</f>
        <v>0</v>
      </c>
      <c r="C55" s="7">
        <f>Accounts!E99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6">
        <f>Accounts!B100</f>
        <v>0</v>
      </c>
      <c r="C56" s="7">
        <f>Accounts!E100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6">
        <f>Accounts!B101</f>
        <v>0</v>
      </c>
      <c r="C57" s="7">
        <f>Accounts!E101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6" t="str">
        <f>Accounts!B102</f>
        <v>Grants/Contracts</v>
      </c>
      <c r="C58" s="7">
        <f>Accounts!E102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6">
        <f>Accounts!B103</f>
        <v>0</v>
      </c>
      <c r="C59" s="7">
        <f>Accounts!E103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6">
        <f>Accounts!B104</f>
        <v>0</v>
      </c>
      <c r="C60" s="7">
        <f>Accounts!E104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6">
        <f>Accounts!B105</f>
        <v>0</v>
      </c>
      <c r="C61" s="7">
        <f>Accounts!E105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6">
        <f>Accounts!B106</f>
        <v>0</v>
      </c>
      <c r="C62" s="7">
        <f>Accounts!E106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6">
        <f>Accounts!B107</f>
        <v>0</v>
      </c>
      <c r="C63" s="7">
        <f>Accounts!E107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4">
        <f>Accounts!B108</f>
        <v>0</v>
      </c>
      <c r="C64" s="7">
        <f>Accounts!E108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6">
        <f>Accounts!B109</f>
        <v>0</v>
      </c>
      <c r="C65" s="7">
        <f>Accounts!E109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6">
        <f>Accounts!B110</f>
        <v>0</v>
      </c>
      <c r="C66" s="7">
        <f>Accounts!E110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6">
        <f>Accounts!B111</f>
        <v>0</v>
      </c>
      <c r="C67" s="7">
        <f>Accounts!E111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6">
        <f>Accounts!B112</f>
        <v>0</v>
      </c>
      <c r="C68" s="7">
        <f>Accounts!E112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6">
        <f>Accounts!B113</f>
        <v>0</v>
      </c>
      <c r="C69" s="7">
        <f>Accounts!E113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4" t="str">
        <f>Accounts!B114</f>
        <v>Interest</v>
      </c>
      <c r="C70" s="7">
        <f>Accounts!E114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6" t="str">
        <f>Accounts!B115</f>
        <v>Interest</v>
      </c>
      <c r="C71" s="7">
        <f>Accounts!E115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Accounts!E115</f>
        <v>0</v>
      </c>
    </row>
    <row r="73" spans="1:6" x14ac:dyDescent="0.2">
      <c r="B73" s="44" t="s">
        <v>47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14999847407452621"/>
  </sheetPr>
  <dimension ref="A1:J30"/>
  <sheetViews>
    <sheetView workbookViewId="0">
      <selection activeCell="E23" sqref="E23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4" t="s">
        <v>48</v>
      </c>
      <c r="B1" s="14"/>
    </row>
    <row r="2" spans="1:9" x14ac:dyDescent="0.2">
      <c r="C2" s="1" t="s">
        <v>49</v>
      </c>
      <c r="D2" s="1" t="s">
        <v>50</v>
      </c>
      <c r="E2" s="1" t="s">
        <v>55</v>
      </c>
      <c r="F2" s="1" t="s">
        <v>25</v>
      </c>
      <c r="G2" s="137" t="s">
        <v>51</v>
      </c>
    </row>
    <row r="3" spans="1:9" x14ac:dyDescent="0.2">
      <c r="A3" s="75">
        <v>100</v>
      </c>
      <c r="B3" s="76" t="s">
        <v>4</v>
      </c>
      <c r="C3" s="75"/>
      <c r="D3" s="75"/>
      <c r="E3" s="75"/>
      <c r="F3" s="75"/>
      <c r="G3" s="138"/>
      <c r="H3" s="75"/>
    </row>
    <row r="4" spans="1:9" x14ac:dyDescent="0.2">
      <c r="A4" s="75">
        <v>110</v>
      </c>
      <c r="B4" s="76" t="s">
        <v>5</v>
      </c>
      <c r="C4" s="75"/>
      <c r="D4" s="75"/>
      <c r="E4" s="75"/>
      <c r="F4" s="75"/>
      <c r="G4" s="138"/>
      <c r="H4" s="75"/>
    </row>
    <row r="5" spans="1:9" x14ac:dyDescent="0.2">
      <c r="A5" s="75">
        <v>111</v>
      </c>
      <c r="B5" s="75" t="s">
        <v>58</v>
      </c>
      <c r="C5" s="133">
        <f>Assets!D4</f>
        <v>0</v>
      </c>
      <c r="D5" s="78"/>
      <c r="E5" s="78">
        <f>Assets!E4-Assets!F4</f>
        <v>0</v>
      </c>
      <c r="F5" s="78">
        <f>Assets!I4*-1</f>
        <v>0</v>
      </c>
      <c r="G5" s="138">
        <f>SUM(C5:F5)</f>
        <v>0</v>
      </c>
      <c r="H5" s="75"/>
    </row>
    <row r="6" spans="1:9" x14ac:dyDescent="0.2">
      <c r="A6" s="75">
        <v>120</v>
      </c>
      <c r="B6" s="75" t="s">
        <v>59</v>
      </c>
      <c r="C6" s="134">
        <f>Assets!D7</f>
        <v>0</v>
      </c>
      <c r="D6" s="78"/>
      <c r="E6" s="78">
        <f>Assets!E7-Assets!F7</f>
        <v>0</v>
      </c>
      <c r="F6" s="78">
        <f>Assets!I7*-1</f>
        <v>0</v>
      </c>
      <c r="G6" s="138">
        <f t="shared" ref="G6:G9" si="0">SUM(C6:F6)</f>
        <v>0</v>
      </c>
      <c r="H6" s="75"/>
    </row>
    <row r="7" spans="1:9" x14ac:dyDescent="0.2">
      <c r="A7" s="75">
        <f>Accounts!A16</f>
        <v>130</v>
      </c>
      <c r="B7" s="75" t="str">
        <f>Accounts!B16</f>
        <v>Furniture and Fittings</v>
      </c>
      <c r="C7" s="135">
        <f>Assets!D15</f>
        <v>0</v>
      </c>
      <c r="D7" s="78"/>
      <c r="E7" s="78">
        <f>Assets!E15-Assets!F15</f>
        <v>0</v>
      </c>
      <c r="F7" s="78">
        <f>Assets!I15*-1</f>
        <v>0</v>
      </c>
      <c r="G7" s="138">
        <f>SUM(C7:F7)</f>
        <v>0</v>
      </c>
      <c r="H7" s="75"/>
    </row>
    <row r="8" spans="1:9" x14ac:dyDescent="0.2">
      <c r="A8" s="75">
        <v>140</v>
      </c>
      <c r="B8" s="75" t="s">
        <v>69</v>
      </c>
      <c r="C8" s="136">
        <f>Assets!D21</f>
        <v>0</v>
      </c>
      <c r="D8" s="78"/>
      <c r="E8" s="78">
        <f>Assets!E21-Assets!F21</f>
        <v>0</v>
      </c>
      <c r="F8" s="78">
        <f>Assets!I21*-1</f>
        <v>0</v>
      </c>
      <c r="G8" s="138">
        <f t="shared" si="0"/>
        <v>0</v>
      </c>
      <c r="H8" s="75"/>
    </row>
    <row r="9" spans="1:9" x14ac:dyDescent="0.2">
      <c r="A9" s="75">
        <v>150</v>
      </c>
      <c r="B9" s="75" t="s">
        <v>71</v>
      </c>
      <c r="C9" s="136">
        <f>Assets!D25</f>
        <v>0</v>
      </c>
      <c r="D9" s="78"/>
      <c r="E9" s="78">
        <f>Assets!E25-Assets!F25</f>
        <v>0</v>
      </c>
      <c r="F9" s="78">
        <f>Assets!I25*-1</f>
        <v>0</v>
      </c>
      <c r="G9" s="138">
        <f t="shared" si="0"/>
        <v>0</v>
      </c>
      <c r="H9" s="75"/>
    </row>
    <row r="10" spans="1:9" x14ac:dyDescent="0.2">
      <c r="A10" s="75"/>
      <c r="B10" s="76" t="s">
        <v>22</v>
      </c>
      <c r="C10" s="79">
        <f>SUM(C5:C9)</f>
        <v>0</v>
      </c>
      <c r="D10" s="79"/>
      <c r="E10" s="79">
        <f t="shared" ref="E10:G10" si="1">SUM(E5:E9)</f>
        <v>0</v>
      </c>
      <c r="F10" s="79">
        <f t="shared" si="1"/>
        <v>0</v>
      </c>
      <c r="G10" s="139">
        <f t="shared" si="1"/>
        <v>0</v>
      </c>
      <c r="H10" s="75"/>
      <c r="I10" s="7"/>
    </row>
    <row r="11" spans="1:9" x14ac:dyDescent="0.2">
      <c r="A11" s="75"/>
      <c r="B11" s="75"/>
      <c r="C11" s="75"/>
      <c r="D11" s="78"/>
      <c r="E11" s="75"/>
      <c r="F11" s="75"/>
      <c r="G11" s="138"/>
      <c r="H11" s="75"/>
    </row>
    <row r="12" spans="1:9" x14ac:dyDescent="0.2">
      <c r="A12" s="75">
        <v>150</v>
      </c>
      <c r="B12" s="76" t="s">
        <v>7</v>
      </c>
      <c r="C12" s="75"/>
      <c r="D12" s="75"/>
      <c r="E12" s="75"/>
      <c r="F12" s="75"/>
      <c r="G12" s="138"/>
      <c r="H12" s="75"/>
    </row>
    <row r="13" spans="1:9" x14ac:dyDescent="0.2">
      <c r="A13" s="75">
        <v>161</v>
      </c>
      <c r="B13" s="5" t="s">
        <v>91</v>
      </c>
      <c r="C13" s="80">
        <f>Transactions!K2</f>
        <v>0</v>
      </c>
      <c r="D13" s="81">
        <f>SUMIF(Transactions!J:J,"=c",Transactions!G:G)</f>
        <v>0</v>
      </c>
      <c r="E13" s="75"/>
      <c r="F13" s="78">
        <f>SUMIF(Journal!B:B,A13,Journal!E:E)*-1+SUMIF(Journal!B:B,A13,Journal!D:D)</f>
        <v>0</v>
      </c>
      <c r="G13" s="138">
        <f>SUM(C13:F13)</f>
        <v>0</v>
      </c>
      <c r="H13" s="75"/>
      <c r="I13" s="74"/>
    </row>
    <row r="14" spans="1:9" x14ac:dyDescent="0.2">
      <c r="A14" s="75">
        <v>162</v>
      </c>
      <c r="B14" s="5" t="s">
        <v>98</v>
      </c>
      <c r="C14" s="80">
        <f>Transactions!L2</f>
        <v>0</v>
      </c>
      <c r="D14" s="81">
        <f>SUMIF(Transactions!J:J,"=p1",Transactions!G:G)</f>
        <v>0</v>
      </c>
      <c r="E14" s="75"/>
      <c r="F14" s="78">
        <f>SUMIF(Journal!B:B,A14,Journal!E:E)*-1+SUMIF(Journal!B:B,A14,Journal!D:D)</f>
        <v>0</v>
      </c>
      <c r="G14" s="138">
        <f t="shared" ref="G14:G16" si="2">SUM(C14:F14)</f>
        <v>0</v>
      </c>
      <c r="H14" s="75"/>
      <c r="I14" s="13"/>
    </row>
    <row r="15" spans="1:9" x14ac:dyDescent="0.2">
      <c r="A15" s="75">
        <v>163</v>
      </c>
      <c r="B15" s="5" t="s">
        <v>99</v>
      </c>
      <c r="C15" s="80">
        <f>Transactions!M2</f>
        <v>0</v>
      </c>
      <c r="D15" s="81">
        <f>SUMIF(Transactions!J:J,"=p2",Transactions!G:G)</f>
        <v>0</v>
      </c>
      <c r="E15" s="75"/>
      <c r="F15" s="78">
        <f>SUMIF(Journal!B:B,A15,Journal!E:E)*-1+SUMIF(Journal!B:B,A15,Journal!D:D)</f>
        <v>0</v>
      </c>
      <c r="G15" s="138">
        <f t="shared" si="2"/>
        <v>0</v>
      </c>
      <c r="H15" s="75"/>
      <c r="I15" s="13"/>
    </row>
    <row r="16" spans="1:9" x14ac:dyDescent="0.2">
      <c r="A16" s="75">
        <v>164</v>
      </c>
      <c r="B16" s="5" t="s">
        <v>92</v>
      </c>
      <c r="C16" s="80">
        <f>Transactions!N2</f>
        <v>0</v>
      </c>
      <c r="D16" s="81">
        <f>SUMIF(Transactions!J:J,"=s",Transactions!G:G)</f>
        <v>0</v>
      </c>
      <c r="E16" s="75"/>
      <c r="F16" s="78">
        <f>SUMIF(Journal!B:B,A16,Journal!E:E)*-1+SUMIF(Journal!B:B,A16,Journal!D:D)</f>
        <v>0</v>
      </c>
      <c r="G16" s="138">
        <f t="shared" si="2"/>
        <v>0</v>
      </c>
      <c r="H16" s="75"/>
      <c r="I16" s="13"/>
    </row>
    <row r="17" spans="1:10" x14ac:dyDescent="0.2">
      <c r="A17" s="75">
        <v>165</v>
      </c>
      <c r="B17" s="5" t="s">
        <v>94</v>
      </c>
      <c r="C17" s="5"/>
      <c r="D17" s="83">
        <f>SUMIFS(Transactions!G:G,Transactions!J:J,"",Transactions!G:G,"&gt;0")</f>
        <v>0</v>
      </c>
      <c r="E17" s="75"/>
      <c r="F17" s="78">
        <f>SUMIF(Journal!B:B,A17,Journal!E:E)*-1+SUMIF(Journal!B:B,A17,Journal!D:D)</f>
        <v>0</v>
      </c>
      <c r="G17" s="138">
        <f>SUM(C17:F17)</f>
        <v>0</v>
      </c>
      <c r="H17" s="75"/>
      <c r="J17" s="13"/>
    </row>
    <row r="18" spans="1:10" x14ac:dyDescent="0.2">
      <c r="A18" s="75"/>
      <c r="B18" s="76" t="s">
        <v>56</v>
      </c>
      <c r="C18" s="142"/>
      <c r="D18" s="79">
        <f>SUM(D13:D17)</f>
        <v>0</v>
      </c>
      <c r="E18" s="75"/>
      <c r="F18" s="75"/>
      <c r="G18" s="140">
        <f>SUM(G13:G17)</f>
        <v>0</v>
      </c>
      <c r="H18" s="84">
        <f>G10+G18</f>
        <v>0</v>
      </c>
      <c r="J18" s="13"/>
    </row>
    <row r="19" spans="1:10" x14ac:dyDescent="0.2">
      <c r="A19" s="75">
        <v>251</v>
      </c>
      <c r="B19" s="76" t="s">
        <v>8</v>
      </c>
      <c r="C19" s="5"/>
      <c r="D19" s="75"/>
      <c r="E19" s="75"/>
      <c r="F19" s="75"/>
      <c r="G19" s="138"/>
      <c r="H19" s="85"/>
      <c r="I19" s="13"/>
      <c r="J19" s="13"/>
    </row>
    <row r="20" spans="1:10" x14ac:dyDescent="0.2">
      <c r="A20" s="75">
        <v>252</v>
      </c>
      <c r="B20" s="76" t="s">
        <v>9</v>
      </c>
      <c r="C20" s="5"/>
      <c r="D20" s="75"/>
      <c r="E20" s="75"/>
      <c r="F20" s="78">
        <f>SUMIF(Journal!B:B,A20,Journal!E:E)*-1+SUMIF(Journal!B:B,A20,Journal!D:D)</f>
        <v>0</v>
      </c>
      <c r="G20" s="138">
        <f t="shared" ref="G20:G21" si="3">SUM(C20:F20)</f>
        <v>0</v>
      </c>
      <c r="H20" s="75"/>
      <c r="J20" s="13"/>
    </row>
    <row r="21" spans="1:10" x14ac:dyDescent="0.2">
      <c r="A21" s="75">
        <v>253</v>
      </c>
      <c r="B21" s="76" t="s">
        <v>10</v>
      </c>
      <c r="C21" s="5"/>
      <c r="D21" s="75"/>
      <c r="E21" s="75"/>
      <c r="F21" s="78">
        <f>SUMIF(Journal!B:B,A21,Journal!E:E)*-1+SUMIF(Journal!B:B,A21,Journal!D:D)</f>
        <v>0</v>
      </c>
      <c r="G21" s="138">
        <f t="shared" si="3"/>
        <v>0</v>
      </c>
      <c r="H21" s="75"/>
    </row>
    <row r="22" spans="1:10" x14ac:dyDescent="0.2">
      <c r="A22" s="75">
        <v>254</v>
      </c>
      <c r="B22" s="82" t="s">
        <v>95</v>
      </c>
      <c r="C22" s="47"/>
      <c r="D22" s="77">
        <f>SUMIFS(Transactions!G:G,Transactions!J:J,"",Transactions!G:G,"&lt;0")*-1</f>
        <v>0</v>
      </c>
      <c r="E22" s="75"/>
      <c r="F22" s="78">
        <f>SUMIF(Journal!B:B,A22,Journal!E:E)*-1+SUMIF(Journal!B:B,A22,Journal!D:D)</f>
        <v>0</v>
      </c>
      <c r="G22" s="138">
        <f>SUM(C22:F22)</f>
        <v>0</v>
      </c>
      <c r="H22" s="75"/>
    </row>
    <row r="23" spans="1:10" x14ac:dyDescent="0.2">
      <c r="A23" s="75">
        <v>255</v>
      </c>
      <c r="B23" s="76" t="s">
        <v>116</v>
      </c>
      <c r="C23" s="47"/>
      <c r="D23" s="78">
        <f>'GST returns'!B45+Accounts!E43</f>
        <v>0</v>
      </c>
      <c r="E23" s="75"/>
      <c r="F23" s="78">
        <f>SUMIF(Journal!B:B,A23,Journal!E:E)*-1+SUMIF(Journal!B:B,A23,Journal!D:D)</f>
        <v>0</v>
      </c>
      <c r="G23" s="138">
        <f t="shared" ref="G23:G24" si="4">SUM(C23:F23)</f>
        <v>0</v>
      </c>
      <c r="H23" s="75"/>
    </row>
    <row r="24" spans="1:10" x14ac:dyDescent="0.2">
      <c r="A24" s="75">
        <v>256</v>
      </c>
      <c r="B24" s="75"/>
      <c r="C24" s="5"/>
      <c r="D24" s="75"/>
      <c r="E24" s="75"/>
      <c r="F24" s="78">
        <f>SUMIF(Journal!B:B,A24,Journal!E:E)*-1+SUMIF(Journal!B:B,A24,Journal!D:D)</f>
        <v>0</v>
      </c>
      <c r="G24" s="138">
        <f t="shared" si="4"/>
        <v>0</v>
      </c>
      <c r="H24" s="75"/>
    </row>
    <row r="25" spans="1:10" x14ac:dyDescent="0.2">
      <c r="A25" s="75"/>
      <c r="B25" s="76" t="s">
        <v>56</v>
      </c>
      <c r="C25" s="5"/>
      <c r="D25" s="77">
        <f>SUM(D22:D24)</f>
        <v>0</v>
      </c>
      <c r="E25" s="77"/>
      <c r="F25" s="78">
        <f>SUMIF(Journal!B:B,A25,Journal!E:E)*-1+SUMIF(Journal!B:B,A25,Journal!D:D)</f>
        <v>0</v>
      </c>
      <c r="G25" s="138">
        <f>SUM(G22:G24)</f>
        <v>0</v>
      </c>
      <c r="H25" s="75"/>
    </row>
    <row r="26" spans="1:10" x14ac:dyDescent="0.2">
      <c r="A26" s="75"/>
      <c r="B26" s="76" t="s">
        <v>12</v>
      </c>
      <c r="C26" s="5"/>
      <c r="D26" s="75"/>
      <c r="E26" s="75"/>
      <c r="F26" s="77"/>
      <c r="G26" s="138"/>
      <c r="H26" s="75"/>
      <c r="I26" s="12"/>
    </row>
    <row r="27" spans="1:10" x14ac:dyDescent="0.2">
      <c r="A27" s="75">
        <v>301</v>
      </c>
      <c r="B27" s="75" t="s">
        <v>12</v>
      </c>
      <c r="C27" s="47"/>
      <c r="D27" s="78">
        <f>'Income St'!F73</f>
        <v>0</v>
      </c>
      <c r="E27" s="75"/>
      <c r="F27" s="77">
        <f t="shared" ref="F27" si="5">SUM(F23:F26)</f>
        <v>0</v>
      </c>
      <c r="G27" s="138">
        <f>SUM(C27:F27)</f>
        <v>0</v>
      </c>
      <c r="H27" s="84">
        <f>G27+G25</f>
        <v>0</v>
      </c>
    </row>
    <row r="28" spans="1:10" x14ac:dyDescent="0.2">
      <c r="A28">
        <v>302</v>
      </c>
      <c r="C28" s="5"/>
      <c r="G28" s="141"/>
    </row>
    <row r="30" spans="1:10" x14ac:dyDescent="0.2">
      <c r="I30" s="13"/>
    </row>
  </sheetData>
  <sheetProtection sheet="1" objects="1" scenarios="1"/>
  <pageMargins left="0.7" right="0.7" top="0.75" bottom="0.75" header="0.3" footer="0.3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59999389629810485"/>
  </sheetPr>
  <dimension ref="A1:L44"/>
  <sheetViews>
    <sheetView zoomScaleNormal="100" workbookViewId="0">
      <selection activeCell="D16" sqref="D16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4" t="s">
        <v>52</v>
      </c>
    </row>
    <row r="2" spans="1:12" x14ac:dyDescent="0.2">
      <c r="A2" s="19"/>
      <c r="B2" s="19"/>
      <c r="C2" s="19"/>
      <c r="D2" s="20" t="s">
        <v>62</v>
      </c>
      <c r="E2" s="21"/>
      <c r="F2" s="21"/>
      <c r="G2" s="51" t="s">
        <v>38</v>
      </c>
      <c r="H2" s="51"/>
      <c r="I2" s="23"/>
      <c r="J2" s="20" t="s">
        <v>67</v>
      </c>
    </row>
    <row r="3" spans="1:12" x14ac:dyDescent="0.2">
      <c r="A3" s="24" t="s">
        <v>6</v>
      </c>
      <c r="B3" s="24" t="s">
        <v>53</v>
      </c>
      <c r="C3" s="24" t="s">
        <v>54</v>
      </c>
      <c r="D3" s="24" t="s">
        <v>63</v>
      </c>
      <c r="E3" s="21" t="s">
        <v>64</v>
      </c>
      <c r="F3" s="21" t="s">
        <v>65</v>
      </c>
      <c r="G3" s="51" t="s">
        <v>60</v>
      </c>
      <c r="H3" s="51" t="s">
        <v>61</v>
      </c>
      <c r="I3" s="22" t="s">
        <v>66</v>
      </c>
      <c r="J3" s="24" t="s">
        <v>68</v>
      </c>
    </row>
    <row r="4" spans="1:12" s="29" customFormat="1" x14ac:dyDescent="0.2">
      <c r="A4" s="25" t="str">
        <f>Accounts!B4</f>
        <v>Buildings</v>
      </c>
      <c r="B4" s="25"/>
      <c r="C4" s="33">
        <f>SUM(C5:C6)</f>
        <v>0</v>
      </c>
      <c r="D4" s="33">
        <f t="shared" ref="D4:F4" si="0">SUM(D5:D6)</f>
        <v>0</v>
      </c>
      <c r="E4" s="33">
        <f t="shared" si="0"/>
        <v>0</v>
      </c>
      <c r="F4" s="33">
        <f t="shared" si="0"/>
        <v>0</v>
      </c>
      <c r="G4" s="52"/>
      <c r="H4" s="52"/>
      <c r="I4" s="39">
        <f t="shared" ref="I4:J4" si="1">SUM(I5:I6)</f>
        <v>0</v>
      </c>
      <c r="J4" s="39">
        <f t="shared" si="1"/>
        <v>0</v>
      </c>
    </row>
    <row r="5" spans="1:12" x14ac:dyDescent="0.2">
      <c r="A5" s="19">
        <f>Accounts!B5</f>
        <v>0</v>
      </c>
      <c r="B5" s="65"/>
      <c r="C5" s="66"/>
      <c r="D5" s="66"/>
      <c r="E5" s="36">
        <f>IF(Accounts!E5&lt;0,Accounts!E5*-1,0)</f>
        <v>0</v>
      </c>
      <c r="F5" s="36">
        <f>IF(Accounts!E5&gt;0,Accounts!E5,0)</f>
        <v>0</v>
      </c>
      <c r="G5" s="53"/>
      <c r="H5" s="54"/>
      <c r="I5" s="38">
        <f>IF(G5="SL",(C5-F5)*H5,(D5-F5)*H5)</f>
        <v>0</v>
      </c>
      <c r="J5" s="34">
        <f>D5+E5-I5-F5</f>
        <v>0</v>
      </c>
    </row>
    <row r="6" spans="1:12" x14ac:dyDescent="0.2">
      <c r="A6" s="19">
        <f>Accounts!B6</f>
        <v>0</v>
      </c>
      <c r="B6" s="67"/>
      <c r="C6" s="68"/>
      <c r="D6" s="68"/>
      <c r="E6" s="36">
        <f>IF(Accounts!E6&lt;0,Accounts!E6*-1,0)</f>
        <v>0</v>
      </c>
      <c r="F6" s="36">
        <f>IF(Accounts!E6&gt;0,Accounts!E6,0)</f>
        <v>0</v>
      </c>
      <c r="G6" s="53"/>
      <c r="H6" s="53"/>
      <c r="I6" s="38">
        <f>IF(G6="SL",(C6-F6)*H6,(D6-F6)*H6)</f>
        <v>0</v>
      </c>
      <c r="J6" s="34">
        <f>D6+E6-I6-F6</f>
        <v>0</v>
      </c>
      <c r="L6" s="16"/>
    </row>
    <row r="7" spans="1:12" s="30" customFormat="1" x14ac:dyDescent="0.2">
      <c r="A7" s="25" t="s">
        <v>59</v>
      </c>
      <c r="B7" s="25"/>
      <c r="C7" s="33">
        <f>SUM(C8:C14)</f>
        <v>0</v>
      </c>
      <c r="D7" s="33">
        <f t="shared" ref="D7:F7" si="2">SUM(D8:D14)</f>
        <v>0</v>
      </c>
      <c r="E7" s="33">
        <f t="shared" si="2"/>
        <v>0</v>
      </c>
      <c r="F7" s="33">
        <f t="shared" si="2"/>
        <v>0</v>
      </c>
      <c r="G7" s="52"/>
      <c r="H7" s="52"/>
      <c r="I7" s="33">
        <f t="shared" ref="I7:J7" si="3">SUM(I8:I14)</f>
        <v>0</v>
      </c>
      <c r="J7" s="33">
        <f t="shared" si="3"/>
        <v>0</v>
      </c>
    </row>
    <row r="8" spans="1:12" x14ac:dyDescent="0.2">
      <c r="A8" s="19">
        <f>Accounts!B8</f>
        <v>0</v>
      </c>
      <c r="B8" s="65"/>
      <c r="C8" s="68"/>
      <c r="D8" s="68"/>
      <c r="E8" s="36">
        <f>IF(Accounts!E8&lt;0,Accounts!E8*-1,0)</f>
        <v>0</v>
      </c>
      <c r="F8" s="36">
        <f>IF(Accounts!E8&gt;0,Accounts!E8,0)</f>
        <v>0</v>
      </c>
      <c r="G8" s="53"/>
      <c r="H8" s="54"/>
      <c r="I8" s="38">
        <f>IF(G8="SL",(C8-F8)*H8,(D8-F8)*H8)</f>
        <v>0</v>
      </c>
      <c r="J8" s="35">
        <f>D8+E8-I8-F8</f>
        <v>0</v>
      </c>
      <c r="L8" s="16"/>
    </row>
    <row r="9" spans="1:12" x14ac:dyDescent="0.2">
      <c r="A9" s="19">
        <f>Accounts!B9</f>
        <v>0</v>
      </c>
      <c r="B9" s="65"/>
      <c r="C9" s="68"/>
      <c r="D9" s="68"/>
      <c r="E9" s="36">
        <f>IF(Accounts!E9&lt;0,Accounts!E9*-1,0)</f>
        <v>0</v>
      </c>
      <c r="F9" s="36">
        <f>IF(Accounts!E9&gt;0,Accounts!E9,0)</f>
        <v>0</v>
      </c>
      <c r="G9" s="53"/>
      <c r="H9" s="53"/>
      <c r="I9" s="38">
        <f t="shared" ref="I9:I14" si="4">IF(G9="SL",(C9-F9)*H9,(D9-F9)*H9)</f>
        <v>0</v>
      </c>
      <c r="J9" s="35">
        <f t="shared" ref="J9:J14" si="5">D9+E9-I9-F9</f>
        <v>0</v>
      </c>
      <c r="L9" s="16"/>
    </row>
    <row r="10" spans="1:12" x14ac:dyDescent="0.2">
      <c r="A10" s="19">
        <f>Accounts!B10</f>
        <v>0</v>
      </c>
      <c r="B10" s="65"/>
      <c r="C10" s="69"/>
      <c r="D10" s="69"/>
      <c r="E10" s="36">
        <f>IF(Accounts!E10&lt;0,Accounts!E10*-1,0)</f>
        <v>0</v>
      </c>
      <c r="F10" s="36">
        <f>IF(Accounts!E10&gt;0,Accounts!E10,0)</f>
        <v>0</v>
      </c>
      <c r="G10" s="53"/>
      <c r="H10" s="54"/>
      <c r="I10" s="38">
        <f t="shared" si="4"/>
        <v>0</v>
      </c>
      <c r="J10" s="35">
        <f t="shared" si="5"/>
        <v>0</v>
      </c>
      <c r="L10" s="16"/>
    </row>
    <row r="11" spans="1:12" x14ac:dyDescent="0.2">
      <c r="A11" s="19">
        <f>Accounts!B11</f>
        <v>0</v>
      </c>
      <c r="B11" s="65"/>
      <c r="C11" s="68"/>
      <c r="D11" s="68"/>
      <c r="E11" s="36">
        <f>IF(Accounts!E11&lt;0,Accounts!E11*-1,0)</f>
        <v>0</v>
      </c>
      <c r="F11" s="36">
        <f>IF(Accounts!E11&gt;0,Accounts!E11,0)</f>
        <v>0</v>
      </c>
      <c r="G11" s="53"/>
      <c r="H11" s="53"/>
      <c r="I11" s="38">
        <f t="shared" si="4"/>
        <v>0</v>
      </c>
      <c r="J11" s="35">
        <f t="shared" si="5"/>
        <v>0</v>
      </c>
      <c r="L11" s="16"/>
    </row>
    <row r="12" spans="1:12" x14ac:dyDescent="0.2">
      <c r="A12" s="19">
        <f>Accounts!B12</f>
        <v>0</v>
      </c>
      <c r="B12" s="65"/>
      <c r="C12" s="68"/>
      <c r="D12" s="68"/>
      <c r="E12" s="36">
        <f>IF(Accounts!E12&lt;0,Accounts!E12*-1,0)</f>
        <v>0</v>
      </c>
      <c r="F12" s="36">
        <f>IF(Accounts!E12&gt;0,Accounts!E12,0)</f>
        <v>0</v>
      </c>
      <c r="G12" s="53"/>
      <c r="H12" s="53"/>
      <c r="I12" s="38">
        <f t="shared" si="4"/>
        <v>0</v>
      </c>
      <c r="J12" s="35">
        <f t="shared" si="5"/>
        <v>0</v>
      </c>
      <c r="L12" s="16"/>
    </row>
    <row r="13" spans="1:12" x14ac:dyDescent="0.2">
      <c r="A13" s="19">
        <f>Accounts!B13</f>
        <v>0</v>
      </c>
      <c r="B13" s="65"/>
      <c r="C13" s="68"/>
      <c r="D13" s="68"/>
      <c r="E13" s="36">
        <f>IF(Accounts!E13&lt;0,Accounts!E13*-1,0)</f>
        <v>0</v>
      </c>
      <c r="F13" s="36">
        <f>IF(Accounts!E13&gt;0,Accounts!E13,0)</f>
        <v>0</v>
      </c>
      <c r="G13" s="53"/>
      <c r="H13" s="53"/>
      <c r="I13" s="38">
        <f t="shared" si="4"/>
        <v>0</v>
      </c>
      <c r="J13" s="35">
        <f t="shared" si="5"/>
        <v>0</v>
      </c>
      <c r="L13" s="16"/>
    </row>
    <row r="14" spans="1:12" x14ac:dyDescent="0.2">
      <c r="A14" s="19">
        <f>Accounts!B14</f>
        <v>0</v>
      </c>
      <c r="B14" s="65"/>
      <c r="C14" s="68"/>
      <c r="D14" s="68"/>
      <c r="E14" s="36">
        <f>IF(Accounts!E14&lt;0,Accounts!E14*-1,0)</f>
        <v>0</v>
      </c>
      <c r="F14" s="36">
        <f>IF(Accounts!E14&gt;0,Accounts!E14,0)</f>
        <v>0</v>
      </c>
      <c r="G14" s="53"/>
      <c r="H14" s="53"/>
      <c r="I14" s="38">
        <f t="shared" si="4"/>
        <v>0</v>
      </c>
      <c r="J14" s="35">
        <f t="shared" si="5"/>
        <v>0</v>
      </c>
      <c r="L14" s="16"/>
    </row>
    <row r="15" spans="1:12" x14ac:dyDescent="0.2">
      <c r="A15" s="25" t="s">
        <v>70</v>
      </c>
      <c r="B15" s="40"/>
      <c r="C15" s="39">
        <f>SUM(C16:C20)</f>
        <v>0</v>
      </c>
      <c r="D15" s="39">
        <f t="shared" ref="D15:F15" si="6">SUM(D16:D20)</f>
        <v>0</v>
      </c>
      <c r="E15" s="39">
        <f t="shared" si="6"/>
        <v>0</v>
      </c>
      <c r="F15" s="39">
        <f t="shared" si="6"/>
        <v>0</v>
      </c>
      <c r="G15" s="55"/>
      <c r="H15" s="55"/>
      <c r="I15" s="39">
        <f t="shared" ref="I15:J15" si="7">SUM(I16:I20)</f>
        <v>0</v>
      </c>
      <c r="J15" s="39">
        <f t="shared" si="7"/>
        <v>0</v>
      </c>
    </row>
    <row r="16" spans="1:12" x14ac:dyDescent="0.2">
      <c r="A16" s="31">
        <f>Accounts!B17</f>
        <v>0</v>
      </c>
      <c r="B16" s="158"/>
      <c r="C16" s="68"/>
      <c r="D16" s="68"/>
      <c r="E16" s="36">
        <f>IF(Accounts!E17&lt;0,Accounts!E17*-1,0)</f>
        <v>0</v>
      </c>
      <c r="F16" s="36">
        <f>IF(Accounts!E17&gt;0,Accounts!E17,0)</f>
        <v>0</v>
      </c>
      <c r="G16" s="56"/>
      <c r="H16" s="56"/>
      <c r="I16" s="38">
        <f>IF(G16="SL",(C16-F16)*H16,(D16-F16)*H16)</f>
        <v>0</v>
      </c>
      <c r="J16" s="35">
        <f>D16+E16-I16-F16</f>
        <v>0</v>
      </c>
    </row>
    <row r="17" spans="1:10" x14ac:dyDescent="0.2">
      <c r="A17" s="31">
        <f>Accounts!B18</f>
        <v>0</v>
      </c>
      <c r="B17" s="70"/>
      <c r="C17" s="66"/>
      <c r="D17" s="71"/>
      <c r="E17" s="36">
        <f>IF(Accounts!E18&lt;0,Accounts!E18*-1,0)</f>
        <v>0</v>
      </c>
      <c r="F17" s="36">
        <f>IF(Accounts!E18&gt;0,Accounts!E18,0)</f>
        <v>0</v>
      </c>
      <c r="G17" s="57"/>
      <c r="H17" s="58"/>
      <c r="I17" s="38">
        <f t="shared" ref="I17:I20" si="8">IF(G17="SL",(C17-F17)*H17,(D17-F17)*H17)</f>
        <v>0</v>
      </c>
      <c r="J17" s="35">
        <f t="shared" ref="J17:J20" si="9">D17+E17-I17-F17</f>
        <v>0</v>
      </c>
    </row>
    <row r="18" spans="1:10" x14ac:dyDescent="0.2">
      <c r="A18" s="31">
        <f>Accounts!B19</f>
        <v>0</v>
      </c>
      <c r="B18" s="70"/>
      <c r="C18" s="71"/>
      <c r="D18" s="71"/>
      <c r="E18" s="36">
        <f>IF(Accounts!E19&lt;0,Accounts!E19*-1,0)</f>
        <v>0</v>
      </c>
      <c r="F18" s="36">
        <f>IF(Accounts!E19&gt;0,Accounts!E19,0)</f>
        <v>0</v>
      </c>
      <c r="G18" s="57"/>
      <c r="H18" s="58"/>
      <c r="I18" s="38">
        <f t="shared" si="8"/>
        <v>0</v>
      </c>
      <c r="J18" s="35">
        <f t="shared" si="9"/>
        <v>0</v>
      </c>
    </row>
    <row r="19" spans="1:10" x14ac:dyDescent="0.2">
      <c r="A19" s="31">
        <f>Accounts!B20</f>
        <v>0</v>
      </c>
      <c r="B19" s="67"/>
      <c r="C19" s="71"/>
      <c r="D19" s="71"/>
      <c r="E19" s="36">
        <f>IF(Accounts!E20&lt;0,Accounts!E20*-1,0)</f>
        <v>0</v>
      </c>
      <c r="F19" s="36">
        <f>IF(Accounts!E20&gt;0,Accounts!E20,0)</f>
        <v>0</v>
      </c>
      <c r="G19" s="59"/>
      <c r="H19" s="59"/>
      <c r="I19" s="38">
        <f t="shared" si="8"/>
        <v>0</v>
      </c>
      <c r="J19" s="35">
        <f t="shared" si="9"/>
        <v>0</v>
      </c>
    </row>
    <row r="20" spans="1:10" x14ac:dyDescent="0.2">
      <c r="A20" s="31">
        <f>Accounts!B21</f>
        <v>0</v>
      </c>
      <c r="B20" s="70"/>
      <c r="C20" s="71"/>
      <c r="D20" s="71"/>
      <c r="E20" s="36">
        <f>IF(Accounts!E21&lt;0,Accounts!E21*-1,0)</f>
        <v>0</v>
      </c>
      <c r="F20" s="36">
        <f>IF(Accounts!E21&gt;0,Accounts!E21,0)</f>
        <v>0</v>
      </c>
      <c r="G20" s="59"/>
      <c r="H20" s="59"/>
      <c r="I20" s="38">
        <f t="shared" si="8"/>
        <v>0</v>
      </c>
      <c r="J20" s="35">
        <f t="shared" si="9"/>
        <v>0</v>
      </c>
    </row>
    <row r="21" spans="1:10" x14ac:dyDescent="0.2">
      <c r="A21" s="25" t="s">
        <v>69</v>
      </c>
      <c r="B21" s="32"/>
      <c r="C21" s="39">
        <f>SUM(C22:C24)</f>
        <v>0</v>
      </c>
      <c r="D21" s="39">
        <f t="shared" ref="D21:F21" si="10">SUM(D22:D24)</f>
        <v>0</v>
      </c>
      <c r="E21" s="39">
        <f t="shared" si="10"/>
        <v>0</v>
      </c>
      <c r="F21" s="39">
        <f t="shared" si="10"/>
        <v>0</v>
      </c>
      <c r="G21" s="52"/>
      <c r="H21" s="52"/>
      <c r="I21" s="39">
        <f t="shared" ref="I21:J21" si="11">SUM(I22:I24)</f>
        <v>0</v>
      </c>
      <c r="J21" s="39">
        <f t="shared" si="11"/>
        <v>0</v>
      </c>
    </row>
    <row r="22" spans="1:10" x14ac:dyDescent="0.2">
      <c r="A22" s="19">
        <f>Accounts!B23</f>
        <v>0</v>
      </c>
      <c r="B22" s="65"/>
      <c r="C22" s="68"/>
      <c r="D22" s="68"/>
      <c r="E22" s="36">
        <f>IF(Accounts!E23&lt;0,Accounts!E23*-1,0)</f>
        <v>0</v>
      </c>
      <c r="F22" s="36">
        <f>IF(Accounts!E23&gt;0,Accounts!E23,0)</f>
        <v>0</v>
      </c>
      <c r="G22" s="56"/>
      <c r="H22" s="54"/>
      <c r="I22" s="38">
        <f>IF(G22="SL",(C22-F22)*H22,(D22-F22)*H22)</f>
        <v>0</v>
      </c>
      <c r="J22" s="35">
        <f>D22+E22-I22-F22</f>
        <v>0</v>
      </c>
    </row>
    <row r="23" spans="1:10" x14ac:dyDescent="0.2">
      <c r="A23" s="19">
        <f>Accounts!B24</f>
        <v>0</v>
      </c>
      <c r="B23" s="70"/>
      <c r="C23" s="71"/>
      <c r="D23" s="71"/>
      <c r="E23" s="36">
        <f>IF(Accounts!E24&lt;0,Accounts!E24*-1,0)</f>
        <v>0</v>
      </c>
      <c r="F23" s="36">
        <f>IF(Accounts!E24&gt;0,Accounts!E24,0)</f>
        <v>0</v>
      </c>
      <c r="G23" s="60"/>
      <c r="H23" s="60"/>
      <c r="I23" s="38">
        <f t="shared" ref="I23:I24" si="12">IF(G23="SL",(C23-F23)*H23,(D23-F23)*H23)</f>
        <v>0</v>
      </c>
      <c r="J23" s="35">
        <f t="shared" ref="J23:J24" si="13">D23+E23-I23-F23</f>
        <v>0</v>
      </c>
    </row>
    <row r="24" spans="1:10" x14ac:dyDescent="0.2">
      <c r="A24" s="19">
        <f>Accounts!B25</f>
        <v>0</v>
      </c>
      <c r="B24" s="67"/>
      <c r="C24" s="68"/>
      <c r="D24" s="68"/>
      <c r="E24" s="36">
        <f>IF(Accounts!E25&lt;0,Accounts!E25*-1,0)</f>
        <v>0</v>
      </c>
      <c r="F24" s="36">
        <f>IF(Accounts!E25&gt;0,Accounts!E25,0)</f>
        <v>0</v>
      </c>
      <c r="G24" s="56"/>
      <c r="H24" s="56"/>
      <c r="I24" s="38">
        <f t="shared" si="12"/>
        <v>0</v>
      </c>
      <c r="J24" s="35">
        <f t="shared" si="13"/>
        <v>0</v>
      </c>
    </row>
    <row r="25" spans="1:10" x14ac:dyDescent="0.2">
      <c r="A25" s="25" t="s">
        <v>71</v>
      </c>
      <c r="B25" s="25"/>
      <c r="C25" s="39">
        <f>SUM(C26:C32)</f>
        <v>0</v>
      </c>
      <c r="D25" s="39">
        <f t="shared" ref="D25:F25" si="14">SUM(D26:D32)</f>
        <v>0</v>
      </c>
      <c r="E25" s="39">
        <f t="shared" si="14"/>
        <v>0</v>
      </c>
      <c r="F25" s="39">
        <f t="shared" si="14"/>
        <v>0</v>
      </c>
      <c r="G25" s="61"/>
      <c r="H25" s="61"/>
      <c r="I25" s="39">
        <f t="shared" ref="I25" si="15">SUM(I26:I32)</f>
        <v>0</v>
      </c>
      <c r="J25" s="39">
        <f>SUM(J26:J32)</f>
        <v>0</v>
      </c>
    </row>
    <row r="26" spans="1:10" x14ac:dyDescent="0.2">
      <c r="A26" s="19">
        <f>Accounts!B27</f>
        <v>0</v>
      </c>
      <c r="B26" s="67"/>
      <c r="C26" s="72"/>
      <c r="D26" s="72"/>
      <c r="E26" s="36">
        <f>IF(Accounts!E27&lt;0,Accounts!E27*-1,0)</f>
        <v>0</v>
      </c>
      <c r="F26" s="36">
        <f>IF(Accounts!E27&gt;0,Accounts!E27,0)</f>
        <v>0</v>
      </c>
      <c r="G26" s="62"/>
      <c r="H26" s="62"/>
      <c r="I26" s="38">
        <f>IF(G26="SL",(C26-F26)*H26,(D26-F26)*H26)</f>
        <v>0</v>
      </c>
      <c r="J26" s="35">
        <f>D26+E26-I26-F26</f>
        <v>0</v>
      </c>
    </row>
    <row r="27" spans="1:10" x14ac:dyDescent="0.2">
      <c r="A27" s="19">
        <f>Accounts!B28</f>
        <v>0</v>
      </c>
      <c r="B27" s="67"/>
      <c r="C27" s="68"/>
      <c r="D27" s="68"/>
      <c r="E27" s="36">
        <f>IF(Accounts!E28&lt;0,Accounts!E28*-1,0)</f>
        <v>0</v>
      </c>
      <c r="F27" s="36">
        <f>IF(Accounts!E28&gt;0,Accounts!E28,0)</f>
        <v>0</v>
      </c>
      <c r="G27" s="53"/>
      <c r="H27" s="53"/>
      <c r="I27" s="38">
        <f t="shared" ref="I27:I32" si="16">IF(G27="SL",(C27-F27)*H27,(D27-F27)*H27)</f>
        <v>0</v>
      </c>
      <c r="J27" s="35">
        <f t="shared" ref="J27:J32" si="17">D27+E27-I27-F27</f>
        <v>0</v>
      </c>
    </row>
    <row r="28" spans="1:10" x14ac:dyDescent="0.2">
      <c r="A28" s="19">
        <f>Accounts!B29</f>
        <v>0</v>
      </c>
      <c r="B28" s="67"/>
      <c r="C28" s="69"/>
      <c r="D28" s="69"/>
      <c r="E28" s="36">
        <f>IF(Accounts!E29&lt;0,Accounts!E29*-1,0)</f>
        <v>0</v>
      </c>
      <c r="F28" s="36">
        <f>IF(Accounts!E29&gt;0,Accounts!E29,0)</f>
        <v>0</v>
      </c>
      <c r="G28" s="56"/>
      <c r="H28" s="54"/>
      <c r="I28" s="38">
        <f t="shared" si="16"/>
        <v>0</v>
      </c>
      <c r="J28" s="35">
        <f t="shared" si="17"/>
        <v>0</v>
      </c>
    </row>
    <row r="29" spans="1:10" x14ac:dyDescent="0.2">
      <c r="A29" s="19">
        <f>Accounts!B30</f>
        <v>0</v>
      </c>
      <c r="B29" s="67"/>
      <c r="C29" s="71"/>
      <c r="D29" s="71"/>
      <c r="E29" s="36">
        <f>IF(Accounts!E30&lt;0,Accounts!E30*-1,0)</f>
        <v>0</v>
      </c>
      <c r="F29" s="36">
        <f>IF(Accounts!E30&gt;0,Accounts!E30,0)</f>
        <v>0</v>
      </c>
      <c r="G29" s="60"/>
      <c r="H29" s="60"/>
      <c r="I29" s="38">
        <f t="shared" si="16"/>
        <v>0</v>
      </c>
      <c r="J29" s="35">
        <f t="shared" si="17"/>
        <v>0</v>
      </c>
    </row>
    <row r="30" spans="1:10" x14ac:dyDescent="0.2">
      <c r="A30" s="19">
        <f>Accounts!B31</f>
        <v>0</v>
      </c>
      <c r="B30" s="67"/>
      <c r="C30" s="68"/>
      <c r="D30" s="68"/>
      <c r="E30" s="36">
        <f>IF(Accounts!E31&lt;0,Accounts!E31*-1,0)</f>
        <v>0</v>
      </c>
      <c r="F30" s="36">
        <f>IF(Accounts!E31&gt;0,Accounts!E31,0)</f>
        <v>0</v>
      </c>
      <c r="G30" s="56"/>
      <c r="H30" s="56"/>
      <c r="I30" s="38">
        <f t="shared" si="16"/>
        <v>0</v>
      </c>
      <c r="J30" s="35">
        <f t="shared" si="17"/>
        <v>0</v>
      </c>
    </row>
    <row r="31" spans="1:10" x14ac:dyDescent="0.2">
      <c r="A31" s="19">
        <f>Accounts!B32</f>
        <v>0</v>
      </c>
      <c r="B31" s="67"/>
      <c r="C31" s="68"/>
      <c r="D31" s="68"/>
      <c r="E31" s="36">
        <f>IF(Accounts!E32&lt;0,Accounts!E32*-1,0)</f>
        <v>0</v>
      </c>
      <c r="F31" s="36">
        <f>IF(Accounts!E32&gt;0,Accounts!E32,0)</f>
        <v>0</v>
      </c>
      <c r="G31" s="56"/>
      <c r="H31" s="56"/>
      <c r="I31" s="38">
        <f t="shared" si="16"/>
        <v>0</v>
      </c>
      <c r="J31" s="35">
        <f t="shared" si="17"/>
        <v>0</v>
      </c>
    </row>
    <row r="32" spans="1:10" x14ac:dyDescent="0.2">
      <c r="A32" s="26"/>
      <c r="B32" s="67"/>
      <c r="C32" s="68"/>
      <c r="D32" s="68"/>
      <c r="E32" s="36">
        <f>IF(Accounts!E33&lt;0,Accounts!E33*-1,0)</f>
        <v>0</v>
      </c>
      <c r="F32" s="36">
        <f>IF(Accounts!E33&gt;0,Accounts!E33,0)</f>
        <v>0</v>
      </c>
      <c r="G32" s="56"/>
      <c r="H32" s="56"/>
      <c r="I32" s="38">
        <f t="shared" si="16"/>
        <v>0</v>
      </c>
      <c r="J32" s="35">
        <f t="shared" si="17"/>
        <v>0</v>
      </c>
    </row>
    <row r="33" spans="1:10" x14ac:dyDescent="0.2">
      <c r="A33" s="27" t="s">
        <v>57</v>
      </c>
      <c r="B33" s="28"/>
      <c r="C33" s="37">
        <f>C4+C7+C15+C21+C25</f>
        <v>0</v>
      </c>
      <c r="D33" s="37">
        <f t="shared" ref="D33:F33" si="18">D4+D7+D15+D21+D25</f>
        <v>0</v>
      </c>
      <c r="E33" s="37">
        <f t="shared" si="18"/>
        <v>0</v>
      </c>
      <c r="F33" s="37">
        <f t="shared" si="18"/>
        <v>0</v>
      </c>
      <c r="G33" s="63"/>
      <c r="H33" s="63"/>
      <c r="I33" s="37">
        <f t="shared" ref="I33:J33" si="19">I4+I7+I15+I21+I25</f>
        <v>0</v>
      </c>
      <c r="J33" s="37">
        <f t="shared" si="19"/>
        <v>0</v>
      </c>
    </row>
    <row r="40" spans="1:10" x14ac:dyDescent="0.2">
      <c r="A40" s="18"/>
      <c r="G40" s="64"/>
      <c r="H40" s="64"/>
      <c r="J40" s="17"/>
    </row>
    <row r="41" spans="1:10" x14ac:dyDescent="0.2">
      <c r="A41" s="18"/>
    </row>
    <row r="42" spans="1:10" x14ac:dyDescent="0.2">
      <c r="A42" s="18"/>
      <c r="J42" s="16"/>
    </row>
    <row r="43" spans="1:10" x14ac:dyDescent="0.2">
      <c r="A43" s="18"/>
    </row>
    <row r="44" spans="1:10" x14ac:dyDescent="0.2">
      <c r="A44" s="18"/>
    </row>
  </sheetData>
  <sheetProtection sheet="1" objects="1" scenarios="1"/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249977111117893"/>
  </sheetPr>
  <dimension ref="A1:H75"/>
  <sheetViews>
    <sheetView workbookViewId="0">
      <selection activeCell="G1" sqref="G1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8" ht="15.75" x14ac:dyDescent="0.25">
      <c r="A1" s="43" t="s">
        <v>25</v>
      </c>
      <c r="G1" t="s">
        <v>105</v>
      </c>
      <c r="H1" t="s">
        <v>106</v>
      </c>
    </row>
    <row r="2" spans="1:8" x14ac:dyDescent="0.2">
      <c r="G2" t="s">
        <v>107</v>
      </c>
      <c r="H2" t="s">
        <v>108</v>
      </c>
    </row>
    <row r="3" spans="1:8" x14ac:dyDescent="0.2">
      <c r="G3" t="s">
        <v>109</v>
      </c>
      <c r="H3" t="s">
        <v>110</v>
      </c>
    </row>
    <row r="4" spans="1:8" x14ac:dyDescent="0.2">
      <c r="A4" s="44" t="s">
        <v>0</v>
      </c>
      <c r="B4" s="44" t="s">
        <v>21</v>
      </c>
      <c r="C4" s="1" t="s">
        <v>1</v>
      </c>
      <c r="D4" s="45" t="s">
        <v>26</v>
      </c>
      <c r="E4" s="45" t="s">
        <v>27</v>
      </c>
      <c r="G4" t="s">
        <v>111</v>
      </c>
      <c r="H4" t="s">
        <v>112</v>
      </c>
    </row>
    <row r="5" spans="1:8" x14ac:dyDescent="0.2">
      <c r="A5" s="42"/>
      <c r="C5" t="e">
        <f>LOOKUP(B5,Accounts!A:A,Accounts!B:B)</f>
        <v>#N/A</v>
      </c>
      <c r="D5" s="50"/>
    </row>
    <row r="6" spans="1:8" x14ac:dyDescent="0.2">
      <c r="A6" s="42"/>
      <c r="C6" t="e">
        <f>LOOKUP(B6,Accounts!A:A,Accounts!B:B)</f>
        <v>#N/A</v>
      </c>
    </row>
    <row r="7" spans="1:8" x14ac:dyDescent="0.2">
      <c r="A7" s="42"/>
      <c r="C7" t="e">
        <f>LOOKUP(B7,Accounts!A:A,Accounts!B:B)</f>
        <v>#N/A</v>
      </c>
    </row>
    <row r="8" spans="1:8" x14ac:dyDescent="0.2">
      <c r="C8" t="e">
        <f>LOOKUP(B8,Accounts!A:A,Accounts!B:B)</f>
        <v>#N/A</v>
      </c>
    </row>
    <row r="9" spans="1:8" x14ac:dyDescent="0.2">
      <c r="A9" s="42"/>
      <c r="C9" t="e">
        <f>LOOKUP(B9,Accounts!A:A,Accounts!B:B)</f>
        <v>#N/A</v>
      </c>
    </row>
    <row r="10" spans="1:8" x14ac:dyDescent="0.2">
      <c r="C10" t="e">
        <f>LOOKUP(B10,Accounts!A:A,Accounts!B:B)</f>
        <v>#N/A</v>
      </c>
    </row>
    <row r="11" spans="1:8" x14ac:dyDescent="0.2">
      <c r="A11" s="42"/>
      <c r="C11" t="e">
        <f>LOOKUP(B11,Accounts!A:A,Accounts!B:B)</f>
        <v>#N/A</v>
      </c>
    </row>
    <row r="12" spans="1:8" x14ac:dyDescent="0.2">
      <c r="C12" t="e">
        <f>LOOKUP(B12,Accounts!A:A,Accounts!B:B)</f>
        <v>#N/A</v>
      </c>
    </row>
    <row r="13" spans="1:8" x14ac:dyDescent="0.2">
      <c r="C13" t="e">
        <f>LOOKUP(B13,Accounts!A:A,Accounts!B:B)</f>
        <v>#N/A</v>
      </c>
    </row>
    <row r="14" spans="1:8" x14ac:dyDescent="0.2">
      <c r="A14" s="42"/>
      <c r="C14" t="e">
        <f>LOOKUP(B14,Accounts!A:A,Accounts!B:B)</f>
        <v>#N/A</v>
      </c>
    </row>
    <row r="15" spans="1:8" x14ac:dyDescent="0.2">
      <c r="C15" t="e">
        <f>LOOKUP(B15,Accounts!A:A,Accounts!B:B)</f>
        <v>#N/A</v>
      </c>
    </row>
    <row r="16" spans="1:8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2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2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2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2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2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2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2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2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2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2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2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2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2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2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2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Transactions</vt:lpstr>
      <vt:lpstr>Accounts</vt:lpstr>
      <vt:lpstr>GST returns</vt:lpstr>
      <vt:lpstr>Funders</vt:lpstr>
      <vt:lpstr>Income St</vt:lpstr>
      <vt:lpstr>Balance Sh</vt:lpstr>
      <vt:lpstr>Assets</vt:lpstr>
      <vt:lpstr>Journal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2012-06-26T02:47:37Z</dcterms:modified>
</cp:coreProperties>
</file>